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2760" windowWidth="7695" windowHeight="9045" tabRatio="601" activeTab="0"/>
  </bookViews>
  <sheets>
    <sheet name="利用申込書" sheetId="1" r:id="rId1"/>
    <sheet name="利用明細書" sheetId="2" r:id="rId2"/>
    <sheet name="室使用料（参考）" sheetId="3" r:id="rId3"/>
    <sheet name="設備使用料（参考）" sheetId="4" r:id="rId4"/>
    <sheet name="使用料計算表" sheetId="5" r:id="rId5"/>
  </sheets>
  <definedNames>
    <definedName name="_xlnm.Print_Area" localSheetId="4">'使用料計算表'!$A$1:$W$43</definedName>
    <definedName name="_xlnm.Print_Area" localSheetId="2">'室使用料（参考）'!$A$1:$Q$42</definedName>
    <definedName name="_xlnm.Print_Area" localSheetId="3">'設備使用料（参考）'!$A$1:$K$31</definedName>
    <definedName name="_xlnm.Print_Area" localSheetId="0">'利用申込書'!$A$1:$Z$42</definedName>
    <definedName name="_xlnm.Print_Area" localSheetId="1">'利用明細書'!$A$1:$Z$41</definedName>
  </definedNames>
  <calcPr fullCalcOnLoad="1"/>
</workbook>
</file>

<file path=xl/sharedStrings.xml><?xml version="1.0" encoding="utf-8"?>
<sst xmlns="http://schemas.openxmlformats.org/spreadsheetml/2006/main" count="723" uniqueCount="245">
  <si>
    <t>利用目的</t>
  </si>
  <si>
    <t>使用区分</t>
  </si>
  <si>
    <t>参加人数</t>
  </si>
  <si>
    <t>入場料</t>
  </si>
  <si>
    <t>４Ｆ大会議室</t>
  </si>
  <si>
    <t>４Ｆ講師控室</t>
  </si>
  <si>
    <t>３Ｆ研修室Ａ</t>
  </si>
  <si>
    <t>３Ｆ研修室Ｂ</t>
  </si>
  <si>
    <t>３Ｆ講師控室</t>
  </si>
  <si>
    <t>３Ｆ小会議室１</t>
  </si>
  <si>
    <t>３Ｆ小会議室２</t>
  </si>
  <si>
    <t>２Ｆ看護・介護研修室</t>
  </si>
  <si>
    <t>１Ｆ看護・介護実習室</t>
  </si>
  <si>
    <t>１Ｆ調理室　</t>
  </si>
  <si>
    <t>（準備・片付け時間含む）</t>
  </si>
  <si>
    <t>区分</t>
  </si>
  <si>
    <t>使用料（円）</t>
  </si>
  <si>
    <t>設備名</t>
  </si>
  <si>
    <t>件数</t>
  </si>
  <si>
    <t>付帯設備料</t>
  </si>
  <si>
    <t>有線マイク</t>
  </si>
  <si>
    <t>液晶プロジェクター（移動式）</t>
  </si>
  <si>
    <t>移動式スクリーン</t>
  </si>
  <si>
    <t>電子黒板</t>
  </si>
  <si>
    <t>室内カメラ</t>
  </si>
  <si>
    <t>室内カメラ録画システム</t>
  </si>
  <si>
    <t>介護実習用ベット</t>
  </si>
  <si>
    <t>音響システム</t>
  </si>
  <si>
    <t>映像システム</t>
  </si>
  <si>
    <t>電気料（＠</t>
  </si>
  <si>
    <t>受付印</t>
  </si>
  <si>
    <t>ながさき看護センター利用明細書</t>
  </si>
  <si>
    <t>〒８５４－００７２　諫早市永昌町２３番６号</t>
  </si>
  <si>
    <t>次のとおり、ながさき看護センターを利用されたのでご確認ください。</t>
  </si>
  <si>
    <t>様</t>
  </si>
  <si>
    <t>ワイヤレスマイク</t>
  </si>
  <si>
    <t>マイクスタンド</t>
  </si>
  <si>
    <t>ＯＨＰ（ＯＨＣ）</t>
  </si>
  <si>
    <t>パソコン</t>
  </si>
  <si>
    <t>ビデオ、ＬＤ、ＤＶＤデッキ</t>
  </si>
  <si>
    <t>ＣＤ、カセットデッキ</t>
  </si>
  <si>
    <t>レーザーポインター</t>
  </si>
  <si>
    <t>ホワイトボード</t>
  </si>
  <si>
    <t>）</t>
  </si>
  <si>
    <t>月</t>
  </si>
  <si>
    <t>日</t>
  </si>
  <si>
    <t>曜日）</t>
  </si>
  <si>
    <t>年</t>
  </si>
  <si>
    <t>時</t>
  </si>
  <si>
    <t>分</t>
  </si>
  <si>
    <t>人</t>
  </si>
  <si>
    <t>利用日時（予約時間）</t>
  </si>
  <si>
    <t>　（実利用時間）</t>
  </si>
  <si>
    <t>無</t>
  </si>
  <si>
    <t>（有りの場合：最高</t>
  </si>
  <si>
    <t>　　円）</t>
  </si>
  <si>
    <t>小　計</t>
  </si>
  <si>
    <t>室　　名</t>
  </si>
  <si>
    <t>室　　料</t>
  </si>
  <si>
    <t>税込金額（単位 ： 円）</t>
  </si>
  <si>
    <t>使　　用　　区　　分</t>
  </si>
  <si>
    <t>備　　　考</t>
  </si>
  <si>
    <t>午前、午後</t>
  </si>
  <si>
    <t>午前</t>
  </si>
  <si>
    <t>午後</t>
  </si>
  <si>
    <t>夜間</t>
  </si>
  <si>
    <t>看護・介護研修室　　２階　　テーブル席５４席</t>
  </si>
  <si>
    <t>研修室Ｂ　　３階　　テーブル席９０席</t>
  </si>
  <si>
    <t>土曜日、日曜日もしくは祝日に施設を利用された場合、室料に休日割増料金が加算されます。</t>
  </si>
  <si>
    <t>使用区分となります。使用時間での区分はできませんのでご注意願います。</t>
  </si>
  <si>
    <t xml:space="preserve">区分：平日　Ａ・・午前、午後　　Ｂ・・午前　　Ｃ・・午後　　Ｄ・・夜間
　　　休日　Ａ＃・・午前、午後　　Ｂ＃・・午前　　Ｃ＃・・午後　　Ｄ＃・・夜間
</t>
  </si>
  <si>
    <t>A</t>
  </si>
  <si>
    <t>B</t>
  </si>
  <si>
    <t>C</t>
  </si>
  <si>
    <t>D</t>
  </si>
  <si>
    <t>A+D</t>
  </si>
  <si>
    <t>C+D</t>
  </si>
  <si>
    <t>A#</t>
  </si>
  <si>
    <t>B#</t>
  </si>
  <si>
    <t>C#</t>
  </si>
  <si>
    <t>D#</t>
  </si>
  <si>
    <t>A#+D#</t>
  </si>
  <si>
    <t>C#+D#</t>
  </si>
  <si>
    <t>室料</t>
  </si>
  <si>
    <t>加算</t>
  </si>
  <si>
    <t>TEL:0957-49-8050  FAX:0957-49-8056</t>
  </si>
  <si>
    <t>1#</t>
  </si>
  <si>
    <t>2#</t>
  </si>
  <si>
    <t>3#</t>
  </si>
  <si>
    <t>4#</t>
  </si>
  <si>
    <t>5#</t>
  </si>
  <si>
    <t>時間</t>
  </si>
  <si>
    <t>本</t>
  </si>
  <si>
    <t>台</t>
  </si>
  <si>
    <t>式</t>
  </si>
  <si>
    <t>使用料</t>
  </si>
  <si>
    <t>調理台</t>
  </si>
  <si>
    <t>浴槽</t>
  </si>
  <si>
    <t>電動リフト</t>
  </si>
  <si>
    <t>パソコン</t>
  </si>
  <si>
    <t>ＣＤ、カセットデッキ</t>
  </si>
  <si>
    <t>ホワイトボード</t>
  </si>
  <si>
    <t>ながさき看護センター利用申込書</t>
  </si>
  <si>
    <t>次のとおり、ながさき看護センターを利用したいので申し込みます。</t>
  </si>
  <si>
    <t>スライド映写機（プロジェ接続型）</t>
  </si>
  <si>
    <t>スライド映写機（自映型）</t>
  </si>
  <si>
    <t>担当者</t>
  </si>
  <si>
    <t>備　　考</t>
  </si>
  <si>
    <t>駐車台数</t>
  </si>
  <si>
    <t>平日：Ａ・・午前、午後　　Ｂ・・午前　　Ｃ・・午後　　Ｄ・・夜間
休日：Ａ＃・・午前、午後　　Ｂ＃・・午前　　Ｃ＃・・午後　　Ｄ＃・・夜間</t>
  </si>
  <si>
    <t>（　公　印　省　略　）</t>
  </si>
  <si>
    <t>※看護協会が入力します。</t>
  </si>
  <si>
    <t>NO.</t>
  </si>
  <si>
    <t>附 帯 設 備 機 器</t>
  </si>
  <si>
    <t>使 用 料</t>
  </si>
  <si>
    <t>4Ｆ大会議室</t>
  </si>
  <si>
    <t>3Ｆ研修室Ａ</t>
  </si>
  <si>
    <t>3Ｆ小会議室１</t>
  </si>
  <si>
    <t>3Ｆ小会議室２</t>
  </si>
  <si>
    <t>2Ｆ看介研修室</t>
  </si>
  <si>
    <t>1Ｆ看介実習室</t>
  </si>
  <si>
    <t>1Ｆ調理実習室</t>
  </si>
  <si>
    <t xml:space="preserve">２本 </t>
  </si>
  <si>
    <t xml:space="preserve">１本 </t>
  </si>
  <si>
    <t>１本</t>
  </si>
  <si>
    <t xml:space="preserve">１式 </t>
  </si>
  <si>
    <t>レクチャー台マイク</t>
  </si>
  <si>
    <r>
      <t>４本</t>
    </r>
  </si>
  <si>
    <t>マイクスタンド　(卓上)</t>
  </si>
  <si>
    <t>液晶プロジェクター （固定）</t>
  </si>
  <si>
    <t>１台</t>
  </si>
  <si>
    <t xml:space="preserve">２台 </t>
  </si>
  <si>
    <t>液晶プロジェクター （移動）</t>
  </si>
  <si>
    <t>×</t>
  </si>
  <si>
    <t>×</t>
  </si>
  <si>
    <t>ＯＨＰ（ＯＨＣ） （プロジェ接続型）</t>
  </si>
  <si>
    <t>ノート型パソコン</t>
  </si>
  <si>
    <t>１式</t>
  </si>
  <si>
    <t>電動スクリーン</t>
  </si>
  <si>
    <t>２台</t>
  </si>
  <si>
    <t>×</t>
  </si>
  <si>
    <t>ビデオデッキ</t>
  </si>
  <si>
    <t>介護実習用ベッド</t>
  </si>
  <si>
    <t>×</t>
  </si>
  <si>
    <t>電気料(基本料)</t>
  </si>
  <si>
    <t>１時間</t>
  </si>
  <si>
    <t>電気料(音響機器使用時)</t>
  </si>
  <si>
    <t>×</t>
  </si>
  <si>
    <t>電気料(映像機器使用時)</t>
  </si>
  <si>
    <t>×</t>
  </si>
  <si>
    <t>ワイヤレス (ボーカルマイク）</t>
  </si>
  <si>
    <t>ワイヤレス (ピンマイク）</t>
  </si>
  <si>
    <t>マイクスタンド</t>
  </si>
  <si>
    <t>レーザーポインター</t>
  </si>
  <si>
    <t>ＬＤ-ＤＶＤデッキ</t>
  </si>
  <si>
    <t>ＣＤプレイヤー</t>
  </si>
  <si>
    <t>カセットデッキ</t>
  </si>
  <si>
    <t>ホワイトボード</t>
  </si>
  <si>
    <t>×</t>
  </si>
  <si>
    <t>3Ｆ研修室Ｂ</t>
  </si>
  <si>
    <t>公益社団法人　長崎県看護協会　会長　様</t>
  </si>
  <si>
    <t>公益社団法人　　長崎県看護協会　会長</t>
  </si>
  <si>
    <t>備　　考</t>
  </si>
  <si>
    <t>事務局長</t>
  </si>
  <si>
    <t>～</t>
  </si>
  <si>
    <t>合計</t>
  </si>
  <si>
    <t>協会担当者</t>
  </si>
  <si>
    <t>～</t>
  </si>
  <si>
    <t>　（有りの場合：最高</t>
  </si>
  <si>
    <t>確認日</t>
  </si>
  <si>
    <t>会場利用担当者</t>
  </si>
  <si>
    <t>受付印</t>
  </si>
  <si>
    <t>使用団体名：</t>
  </si>
  <si>
    <t>代表者氏名：</t>
  </si>
  <si>
    <t>一般</t>
  </si>
  <si>
    <t>合　計</t>
  </si>
  <si>
    <t>一般</t>
  </si>
  <si>
    <t>室料（平日）</t>
  </si>
  <si>
    <t>室料（休日）</t>
  </si>
  <si>
    <t>Ａ</t>
  </si>
  <si>
    <t>9：00 ～ 17：00</t>
  </si>
  <si>
    <t>Ｂ</t>
  </si>
  <si>
    <t>9：00 ～ 12：30</t>
  </si>
  <si>
    <t>Ｃ</t>
  </si>
  <si>
    <t>Ｄ</t>
  </si>
  <si>
    <t>17：00 ～ 21：00</t>
  </si>
  <si>
    <t>9：00 ～ 17：00</t>
  </si>
  <si>
    <t>研修室Ａ　　３階　　テーブル席１５０席</t>
  </si>
  <si>
    <t>9：00 ～ 17：00</t>
  </si>
  <si>
    <t>9：00 ～ 12：30</t>
  </si>
  <si>
    <t>17：00 ～ 21：00</t>
  </si>
  <si>
    <t>＊１</t>
  </si>
  <si>
    <t>1時間あたりの超過料金です。　　</t>
  </si>
  <si>
    <t>また、午後（Ｃ）の使用区分から夜間（Ｄ）の使用区分にまたがる場合には、午後（Ｃ）と夜間（Ｄ）の両方の</t>
  </si>
  <si>
    <t>会員価格の設定があります。</t>
  </si>
  <si>
    <t>液晶プロジェクター</t>
  </si>
  <si>
    <t>スクリーン</t>
  </si>
  <si>
    <t>承認印</t>
  </si>
  <si>
    <t>設置可</t>
  </si>
  <si>
    <t>全室使用可</t>
  </si>
  <si>
    <t>1式</t>
  </si>
  <si>
    <t>×</t>
  </si>
  <si>
    <t>水道料（調理台使用時）</t>
  </si>
  <si>
    <t>ガス料（調理台使用時）</t>
  </si>
  <si>
    <t>ながさき看護センター利用時における各部屋の附帯設備一覧表（一般）</t>
  </si>
  <si>
    <t>　ながさき看護センター　研修室・会議室使用料一覧（一般）</t>
  </si>
  <si>
    <t>備考</t>
  </si>
  <si>
    <t>×</t>
  </si>
  <si>
    <t xml:space="preserve">映像システム </t>
  </si>
  <si>
    <t>12：30 ～ 17：00</t>
  </si>
  <si>
    <t>令和</t>
  </si>
  <si>
    <t>調理実習室　　１階　　調理台３台</t>
  </si>
  <si>
    <t>使 用 料</t>
  </si>
  <si>
    <t>小会議室（１，２）　　３階　　円卓２０席</t>
  </si>
  <si>
    <t>＊</t>
  </si>
  <si>
    <t>６本</t>
  </si>
  <si>
    <t>２本</t>
  </si>
  <si>
    <r>
      <t>大会議室(大ホール)　　４階　テーブル席２５２席</t>
    </r>
    <r>
      <rPr>
        <sz val="8"/>
        <rFont val="ＭＳ Ｐゴシック"/>
        <family val="3"/>
      </rPr>
      <t>*１</t>
    </r>
    <r>
      <rPr>
        <sz val="12"/>
        <rFont val="ＭＳ Ｐゴシック"/>
        <family val="3"/>
      </rPr>
      <t>　　椅子席４２０～５００席</t>
    </r>
  </si>
  <si>
    <r>
      <t>休日割増料金</t>
    </r>
    <r>
      <rPr>
        <sz val="8"/>
        <rFont val="ＭＳ Ｐゴシック"/>
        <family val="3"/>
      </rPr>
      <t>*２</t>
    </r>
  </si>
  <si>
    <t>＊２</t>
  </si>
  <si>
    <r>
      <t>超過料金</t>
    </r>
    <r>
      <rPr>
        <sz val="8"/>
        <rFont val="ＭＳ Ｐゴシック"/>
        <family val="3"/>
      </rPr>
      <t>*３</t>
    </r>
    <r>
      <rPr>
        <sz val="12"/>
        <rFont val="ＭＳ Ｐゴシック"/>
        <family val="3"/>
      </rPr>
      <t>(１時間につき)</t>
    </r>
  </si>
  <si>
    <t>＊３</t>
  </si>
  <si>
    <t>３本</t>
  </si>
  <si>
    <t>住　 　　　所：</t>
  </si>
  <si>
    <t>調理台3台は室料に含む。
水道料・ガス料は別加算。</t>
  </si>
  <si>
    <t>会場での
利用責任者</t>
  </si>
  <si>
    <t>取消手数料は次のとおりです。</t>
  </si>
  <si>
    <t>　①29日前から15日前まで　使用料の30％</t>
  </si>
  <si>
    <t>　②14日前から　2日前まで　使用料の50％</t>
  </si>
  <si>
    <t>　③前日および当日は、使用料の100％</t>
  </si>
  <si>
    <t>改訂日：令和2年4月1日</t>
  </si>
  <si>
    <t>講師控室　　４階、３階 　共通</t>
  </si>
  <si>
    <t>ガス料(@110)</t>
  </si>
  <si>
    <t>水道料(@110)</t>
  </si>
  <si>
    <t>看護・介護実習室　　１階　　テーブル席４５席</t>
  </si>
  <si>
    <t>日　　（</t>
  </si>
  <si>
    <t>電　　 　　話：</t>
  </si>
  <si>
    <t>税込金額（単位：円）</t>
  </si>
  <si>
    <t>日　（</t>
  </si>
  <si>
    <t>午前（Ｂ）の使用区分から午後（Ｃ）の使用区分にまたがる場合には、午前、午後（Ａ）の使用区分となります。</t>
  </si>
  <si>
    <t>入場料を徴収する催し物については使用料が5割増しとなります。</t>
  </si>
  <si>
    <t>改定日：令和2年4月1日</t>
  </si>
  <si>
    <t>　（令和2年4月1日利用分～）</t>
  </si>
  <si>
    <t>庶務係長</t>
  </si>
  <si>
    <t>テーブル席は若干の追加可能です。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</si>
</sst>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trike/>
      <sz val="11"/>
      <name val="ＭＳ Ｐゴシック"/>
      <family val="3"/>
    </font>
    <font>
      <b/>
      <u val="single"/>
      <sz val="26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3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 shrinkToFit="1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46" xfId="0" applyNumberFormat="1" applyBorder="1" applyAlignment="1">
      <alignment vertical="center" shrinkToFit="1"/>
    </xf>
    <xf numFmtId="3" fontId="0" fillId="33" borderId="12" xfId="0" applyNumberFormat="1" applyFill="1" applyBorder="1" applyAlignment="1" applyProtection="1">
      <alignment vertical="center" shrinkToFit="1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60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6" fontId="6" fillId="0" borderId="16" xfId="57" applyFont="1" applyBorder="1" applyAlignment="1">
      <alignment horizontal="center" vertical="center"/>
    </xf>
    <xf numFmtId="6" fontId="6" fillId="0" borderId="14" xfId="57" applyFont="1" applyBorder="1" applyAlignment="1">
      <alignment horizontal="center" vertical="center"/>
    </xf>
    <xf numFmtId="6" fontId="6" fillId="0" borderId="48" xfId="57" applyFont="1" applyBorder="1" applyAlignment="1">
      <alignment horizontal="center" vertical="center"/>
    </xf>
    <xf numFmtId="6" fontId="6" fillId="0" borderId="15" xfId="57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49" xfId="0" applyNumberFormat="1" applyFill="1" applyBorder="1" applyAlignment="1" applyProtection="1">
      <alignment vertical="center"/>
      <protection/>
    </xf>
    <xf numFmtId="0" fontId="0" fillId="0" borderId="50" xfId="0" applyNumberFormat="1" applyFill="1" applyBorder="1" applyAlignment="1" applyProtection="1">
      <alignment vertical="center"/>
      <protection/>
    </xf>
    <xf numFmtId="0" fontId="0" fillId="0" borderId="45" xfId="0" applyNumberFormat="1" applyFill="1" applyBorder="1" applyAlignment="1" applyProtection="1">
      <alignment vertical="center"/>
      <protection/>
    </xf>
    <xf numFmtId="0" fontId="0" fillId="0" borderId="47" xfId="0" applyNumberFormat="1" applyFill="1" applyBorder="1" applyAlignment="1" applyProtection="1">
      <alignment vertical="center"/>
      <protection/>
    </xf>
    <xf numFmtId="49" fontId="0" fillId="0" borderId="47" xfId="0" applyNumberFormat="1" applyFill="1" applyBorder="1" applyAlignment="1" applyProtection="1">
      <alignment horizontal="center" vertical="center"/>
      <protection/>
    </xf>
    <xf numFmtId="0" fontId="0" fillId="0" borderId="47" xfId="0" applyNumberFormat="1" applyFill="1" applyBorder="1" applyAlignment="1" applyProtection="1">
      <alignment horizontal="center" vertical="center"/>
      <protection/>
    </xf>
    <xf numFmtId="49" fontId="0" fillId="0" borderId="46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0" fillId="0" borderId="53" xfId="0" applyFill="1" applyBorder="1" applyAlignment="1">
      <alignment horizontal="center" vertical="center" shrinkToFit="1"/>
    </xf>
    <xf numFmtId="3" fontId="0" fillId="0" borderId="12" xfId="0" applyNumberFormat="1" applyFill="1" applyBorder="1" applyAlignment="1">
      <alignment vertical="center" shrinkToFit="1"/>
    </xf>
    <xf numFmtId="3" fontId="0" fillId="0" borderId="12" xfId="0" applyNumberFormat="1" applyFill="1" applyBorder="1" applyAlignment="1">
      <alignment vertical="center"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7" fillId="0" borderId="55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0" fillId="0" borderId="0" xfId="61" applyAlignment="1">
      <alignment/>
      <protection/>
    </xf>
    <xf numFmtId="0" fontId="4" fillId="0" borderId="0" xfId="61" applyFont="1">
      <alignment/>
      <protection/>
    </xf>
    <xf numFmtId="0" fontId="4" fillId="0" borderId="63" xfId="61" applyFont="1" applyBorder="1" applyAlignment="1">
      <alignment horizontal="center" vertical="center"/>
      <protection/>
    </xf>
    <xf numFmtId="0" fontId="4" fillId="0" borderId="63" xfId="61" applyFont="1" applyBorder="1">
      <alignment/>
      <protection/>
    </xf>
    <xf numFmtId="0" fontId="4" fillId="0" borderId="64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38" fontId="4" fillId="0" borderId="0" xfId="48" applyFont="1" applyBorder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7" fillId="0" borderId="63" xfId="61" applyFont="1" applyBorder="1" applyAlignment="1">
      <alignment horizontal="center" vertical="center"/>
      <protection/>
    </xf>
    <xf numFmtId="0" fontId="0" fillId="0" borderId="49" xfId="0" applyNumberFormat="1" applyFill="1" applyBorder="1" applyAlignment="1" applyProtection="1">
      <alignment horizontal="right" vertical="center"/>
      <protection/>
    </xf>
    <xf numFmtId="0" fontId="0" fillId="0" borderId="55" xfId="0" applyNumberFormat="1" applyFill="1" applyBorder="1" applyAlignment="1" applyProtection="1">
      <alignment vertical="center"/>
      <protection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61" applyFont="1" applyAlignment="1">
      <alignment/>
      <protection/>
    </xf>
    <xf numFmtId="0" fontId="0" fillId="0" borderId="0" xfId="6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53" fillId="0" borderId="0" xfId="61" applyFont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49" fontId="0" fillId="34" borderId="55" xfId="0" applyNumberFormat="1" applyFill="1" applyBorder="1" applyAlignment="1">
      <alignment vertical="center"/>
    </xf>
    <xf numFmtId="49" fontId="0" fillId="34" borderId="49" xfId="0" applyNumberFormat="1" applyFont="1" applyFill="1" applyBorder="1" applyAlignment="1">
      <alignment horizontal="right" vertical="center"/>
    </xf>
    <xf numFmtId="49" fontId="0" fillId="34" borderId="0" xfId="0" applyNumberFormat="1" applyFill="1" applyBorder="1" applyAlignment="1">
      <alignment vertical="center"/>
    </xf>
    <xf numFmtId="49" fontId="0" fillId="34" borderId="49" xfId="0" applyNumberFormat="1" applyFill="1" applyBorder="1" applyAlignment="1">
      <alignment vertical="center"/>
    </xf>
    <xf numFmtId="49" fontId="0" fillId="34" borderId="45" xfId="0" applyNumberFormat="1" applyFill="1" applyBorder="1" applyAlignment="1">
      <alignment vertical="center"/>
    </xf>
    <xf numFmtId="49" fontId="0" fillId="34" borderId="47" xfId="0" applyNumberFormat="1" applyFill="1" applyBorder="1" applyAlignment="1">
      <alignment vertical="center"/>
    </xf>
    <xf numFmtId="49" fontId="0" fillId="34" borderId="47" xfId="0" applyNumberFormat="1" applyFill="1" applyBorder="1" applyAlignment="1">
      <alignment horizontal="center" vertical="center"/>
    </xf>
    <xf numFmtId="49" fontId="0" fillId="34" borderId="47" xfId="0" applyNumberForma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49" fontId="0" fillId="34" borderId="46" xfId="0" applyNumberFormat="1" applyFill="1" applyBorder="1" applyAlignment="1" applyProtection="1">
      <alignment vertical="center"/>
      <protection/>
    </xf>
    <xf numFmtId="49" fontId="0" fillId="34" borderId="47" xfId="0" applyNumberFormat="1" applyFill="1" applyBorder="1" applyAlignment="1" applyProtection="1">
      <alignment vertical="center"/>
      <protection/>
    </xf>
    <xf numFmtId="49" fontId="0" fillId="34" borderId="51" xfId="0" applyNumberFormat="1" applyFill="1" applyBorder="1" applyAlignment="1" applyProtection="1">
      <alignment vertical="center"/>
      <protection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right" vertical="center"/>
    </xf>
    <xf numFmtId="0" fontId="0" fillId="34" borderId="52" xfId="0" applyFill="1" applyBorder="1" applyAlignment="1">
      <alignment horizontal="right" vertical="center"/>
    </xf>
    <xf numFmtId="0" fontId="0" fillId="34" borderId="53" xfId="0" applyFill="1" applyBorder="1" applyAlignment="1">
      <alignment horizontal="center" vertical="center" shrinkToFit="1"/>
    </xf>
    <xf numFmtId="3" fontId="0" fillId="34" borderId="11" xfId="0" applyNumberFormat="1" applyFill="1" applyBorder="1" applyAlignment="1">
      <alignment vertical="center"/>
    </xf>
    <xf numFmtId="3" fontId="0" fillId="34" borderId="11" xfId="0" applyNumberFormat="1" applyFill="1" applyBorder="1" applyAlignment="1">
      <alignment vertical="center" shrinkToFit="1"/>
    </xf>
    <xf numFmtId="0" fontId="0" fillId="34" borderId="66" xfId="0" applyFill="1" applyBorder="1" applyAlignment="1" applyProtection="1">
      <alignment horizontal="center" vertical="center" shrinkToFit="1"/>
      <protection/>
    </xf>
    <xf numFmtId="0" fontId="0" fillId="35" borderId="0" xfId="0" applyNumberFormat="1" applyFill="1" applyBorder="1" applyAlignment="1" applyProtection="1">
      <alignment horizontal="center" vertical="center"/>
      <protection locked="0"/>
    </xf>
    <xf numFmtId="0" fontId="0" fillId="35" borderId="49" xfId="0" applyNumberFormat="1" applyFill="1" applyBorder="1" applyAlignment="1" applyProtection="1">
      <alignment horizontal="center" vertical="center"/>
      <protection locked="0"/>
    </xf>
    <xf numFmtId="49" fontId="0" fillId="35" borderId="47" xfId="0" applyNumberFormat="1" applyFill="1" applyBorder="1" applyAlignment="1" applyProtection="1">
      <alignment horizontal="center" vertical="center"/>
      <protection locked="0"/>
    </xf>
    <xf numFmtId="0" fontId="0" fillId="35" borderId="0" xfId="0" applyNumberFormat="1" applyFill="1" applyBorder="1" applyAlignment="1" applyProtection="1">
      <alignment horizontal="center" vertical="center"/>
      <protection/>
    </xf>
    <xf numFmtId="49" fontId="0" fillId="35" borderId="47" xfId="0" applyNumberFormat="1" applyFill="1" applyBorder="1" applyAlignment="1" applyProtection="1">
      <alignment horizontal="center" vertical="center"/>
      <protection/>
    </xf>
    <xf numFmtId="3" fontId="0" fillId="34" borderId="11" xfId="0" applyNumberFormat="1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66" xfId="0" applyFill="1" applyBorder="1" applyAlignment="1">
      <alignment vertical="center"/>
    </xf>
    <xf numFmtId="0" fontId="0" fillId="0" borderId="11" xfId="0" applyFill="1" applyBorder="1" applyAlignment="1" applyProtection="1">
      <alignment vertical="center" shrinkToFit="1"/>
      <protection/>
    </xf>
    <xf numFmtId="0" fontId="14" fillId="0" borderId="10" xfId="61" applyFont="1" applyBorder="1" applyAlignment="1">
      <alignment horizontal="center" vertical="center"/>
      <protection/>
    </xf>
    <xf numFmtId="38" fontId="14" fillId="0" borderId="44" xfId="48" applyFont="1" applyBorder="1" applyAlignment="1">
      <alignment vertical="center"/>
    </xf>
    <xf numFmtId="38" fontId="14" fillId="0" borderId="14" xfId="48" applyFont="1" applyBorder="1" applyAlignment="1">
      <alignment vertical="center"/>
    </xf>
    <xf numFmtId="38" fontId="14" fillId="0" borderId="12" xfId="48" applyFont="1" applyBorder="1" applyAlignment="1">
      <alignment vertical="center"/>
    </xf>
    <xf numFmtId="38" fontId="14" fillId="0" borderId="61" xfId="48" applyFont="1" applyBorder="1" applyAlignment="1">
      <alignment vertical="center"/>
    </xf>
    <xf numFmtId="38" fontId="14" fillId="0" borderId="15" xfId="48" applyFont="1" applyBorder="1" applyAlignment="1">
      <alignment vertical="center"/>
    </xf>
    <xf numFmtId="38" fontId="14" fillId="0" borderId="67" xfId="48" applyFont="1" applyBorder="1" applyAlignment="1">
      <alignment vertical="center"/>
    </xf>
    <xf numFmtId="38" fontId="14" fillId="0" borderId="63" xfId="48" applyFont="1" applyBorder="1" applyAlignment="1">
      <alignment vertical="center"/>
    </xf>
    <xf numFmtId="38" fontId="14" fillId="0" borderId="68" xfId="48" applyFont="1" applyBorder="1" applyAlignment="1">
      <alignment vertical="center"/>
    </xf>
    <xf numFmtId="38" fontId="14" fillId="0" borderId="64" xfId="48" applyFont="1" applyBorder="1" applyAlignment="1">
      <alignment vertical="center"/>
    </xf>
    <xf numFmtId="3" fontId="11" fillId="36" borderId="44" xfId="0" applyNumberFormat="1" applyFont="1" applyFill="1" applyBorder="1" applyAlignment="1">
      <alignment vertical="center" shrinkToFit="1"/>
    </xf>
    <xf numFmtId="3" fontId="11" fillId="36" borderId="12" xfId="0" applyNumberFormat="1" applyFont="1" applyFill="1" applyBorder="1" applyAlignment="1" applyProtection="1">
      <alignment vertical="center" shrinkToFit="1"/>
      <protection locked="0"/>
    </xf>
    <xf numFmtId="3" fontId="11" fillId="37" borderId="16" xfId="0" applyNumberFormat="1" applyFont="1" applyFill="1" applyBorder="1" applyAlignment="1">
      <alignment horizontal="center" vertical="center"/>
    </xf>
    <xf numFmtId="38" fontId="11" fillId="37" borderId="23" xfId="0" applyNumberFormat="1" applyFont="1" applyFill="1" applyBorder="1" applyAlignment="1">
      <alignment vertical="center"/>
    </xf>
    <xf numFmtId="38" fontId="11" fillId="37" borderId="24" xfId="0" applyNumberFormat="1" applyFont="1" applyFill="1" applyBorder="1" applyAlignment="1">
      <alignment vertical="center"/>
    </xf>
    <xf numFmtId="38" fontId="11" fillId="37" borderId="32" xfId="0" applyNumberFormat="1" applyFont="1" applyFill="1" applyBorder="1" applyAlignment="1">
      <alignment vertical="center"/>
    </xf>
    <xf numFmtId="38" fontId="11" fillId="37" borderId="31" xfId="0" applyNumberFormat="1" applyFont="1" applyFill="1" applyBorder="1" applyAlignment="1">
      <alignment vertical="center"/>
    </xf>
    <xf numFmtId="3" fontId="11" fillId="37" borderId="69" xfId="0" applyNumberFormat="1" applyFont="1" applyFill="1" applyBorder="1" applyAlignment="1">
      <alignment vertical="center"/>
    </xf>
    <xf numFmtId="3" fontId="11" fillId="37" borderId="41" xfId="0" applyNumberFormat="1" applyFont="1" applyFill="1" applyBorder="1" applyAlignment="1">
      <alignment vertical="center"/>
    </xf>
    <xf numFmtId="3" fontId="11" fillId="37" borderId="70" xfId="0" applyNumberFormat="1" applyFont="1" applyFill="1" applyBorder="1" applyAlignment="1">
      <alignment vertical="center"/>
    </xf>
    <xf numFmtId="3" fontId="11" fillId="37" borderId="32" xfId="0" applyNumberFormat="1" applyFont="1" applyFill="1" applyBorder="1" applyAlignment="1">
      <alignment vertical="center"/>
    </xf>
    <xf numFmtId="3" fontId="11" fillId="37" borderId="43" xfId="0" applyNumberFormat="1" applyFont="1" applyFill="1" applyBorder="1" applyAlignment="1">
      <alignment vertical="center"/>
    </xf>
    <xf numFmtId="3" fontId="11" fillId="37" borderId="14" xfId="0" applyNumberFormat="1" applyFont="1" applyFill="1" applyBorder="1" applyAlignment="1">
      <alignment horizontal="center" vertical="center"/>
    </xf>
    <xf numFmtId="38" fontId="11" fillId="37" borderId="26" xfId="0" applyNumberFormat="1" applyFont="1" applyFill="1" applyBorder="1" applyAlignment="1">
      <alignment vertical="center"/>
    </xf>
    <xf numFmtId="38" fontId="11" fillId="37" borderId="27" xfId="0" applyNumberFormat="1" applyFont="1" applyFill="1" applyBorder="1" applyAlignment="1">
      <alignment vertical="center"/>
    </xf>
    <xf numFmtId="38" fontId="11" fillId="37" borderId="33" xfId="0" applyNumberFormat="1" applyFont="1" applyFill="1" applyBorder="1" applyAlignment="1">
      <alignment vertical="center"/>
    </xf>
    <xf numFmtId="38" fontId="11" fillId="37" borderId="34" xfId="0" applyNumberFormat="1" applyFont="1" applyFill="1" applyBorder="1" applyAlignment="1">
      <alignment vertical="center"/>
    </xf>
    <xf numFmtId="3" fontId="11" fillId="37" borderId="71" xfId="0" applyNumberFormat="1" applyFont="1" applyFill="1" applyBorder="1" applyAlignment="1">
      <alignment vertical="center"/>
    </xf>
    <xf numFmtId="3" fontId="11" fillId="37" borderId="27" xfId="0" applyNumberFormat="1" applyFont="1" applyFill="1" applyBorder="1" applyAlignment="1">
      <alignment vertical="center"/>
    </xf>
    <xf numFmtId="3" fontId="11" fillId="37" borderId="33" xfId="0" applyNumberFormat="1" applyFont="1" applyFill="1" applyBorder="1" applyAlignment="1">
      <alignment vertical="center"/>
    </xf>
    <xf numFmtId="3" fontId="11" fillId="37" borderId="44" xfId="0" applyNumberFormat="1" applyFont="1" applyFill="1" applyBorder="1" applyAlignment="1">
      <alignment vertical="center"/>
    </xf>
    <xf numFmtId="3" fontId="11" fillId="37" borderId="28" xfId="0" applyNumberFormat="1" applyFont="1" applyFill="1" applyBorder="1" applyAlignment="1">
      <alignment vertical="center"/>
    </xf>
    <xf numFmtId="3" fontId="11" fillId="37" borderId="15" xfId="0" applyNumberFormat="1" applyFont="1" applyFill="1" applyBorder="1" applyAlignment="1">
      <alignment horizontal="center" vertical="center"/>
    </xf>
    <xf numFmtId="38" fontId="11" fillId="37" borderId="72" xfId="0" applyNumberFormat="1" applyFont="1" applyFill="1" applyBorder="1" applyAlignment="1">
      <alignment vertical="center"/>
    </xf>
    <xf numFmtId="38" fontId="11" fillId="37" borderId="29" xfId="0" applyNumberFormat="1" applyFont="1" applyFill="1" applyBorder="1" applyAlignment="1">
      <alignment vertical="center"/>
    </xf>
    <xf numFmtId="38" fontId="11" fillId="37" borderId="42" xfId="0" applyNumberFormat="1" applyFont="1" applyFill="1" applyBorder="1" applyAlignment="1">
      <alignment vertical="center"/>
    </xf>
    <xf numFmtId="38" fontId="11" fillId="37" borderId="40" xfId="0" applyNumberFormat="1" applyFont="1" applyFill="1" applyBorder="1" applyAlignment="1">
      <alignment vertical="center"/>
    </xf>
    <xf numFmtId="3" fontId="11" fillId="37" borderId="72" xfId="0" applyNumberFormat="1" applyFont="1" applyFill="1" applyBorder="1" applyAlignment="1">
      <alignment vertical="center"/>
    </xf>
    <xf numFmtId="3" fontId="11" fillId="37" borderId="29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3" fontId="4" fillId="34" borderId="44" xfId="0" applyNumberFormat="1" applyFont="1" applyFill="1" applyBorder="1" applyAlignment="1">
      <alignment horizontal="left" vertical="center" shrinkToFit="1"/>
    </xf>
    <xf numFmtId="3" fontId="0" fillId="38" borderId="12" xfId="0" applyNumberFormat="1" applyFill="1" applyBorder="1" applyAlignment="1" applyProtection="1">
      <alignment horizontal="left" vertical="center" shrinkToFit="1"/>
      <protection locked="0"/>
    </xf>
    <xf numFmtId="3" fontId="0" fillId="34" borderId="11" xfId="0" applyNumberFormat="1" applyFill="1" applyBorder="1" applyAlignment="1">
      <alignment horizontal="left" vertical="center" shrinkToFit="1"/>
    </xf>
    <xf numFmtId="3" fontId="0" fillId="0" borderId="11" xfId="0" applyNumberFormat="1" applyFill="1" applyBorder="1" applyAlignment="1">
      <alignment horizontal="left" vertical="center" shrinkToFit="1"/>
    </xf>
    <xf numFmtId="3" fontId="4" fillId="0" borderId="44" xfId="0" applyNumberFormat="1" applyFont="1" applyFill="1" applyBorder="1" applyAlignment="1">
      <alignment horizontal="left" vertical="center" shrinkToFit="1"/>
    </xf>
    <xf numFmtId="3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14" fillId="0" borderId="73" xfId="60" applyFont="1" applyBorder="1" applyAlignment="1">
      <alignment horizontal="center" vertical="center"/>
      <protection/>
    </xf>
    <xf numFmtId="0" fontId="14" fillId="0" borderId="74" xfId="60" applyFont="1" applyBorder="1" applyAlignment="1">
      <alignment horizontal="center" vertical="center"/>
      <protection/>
    </xf>
    <xf numFmtId="0" fontId="14" fillId="0" borderId="75" xfId="60" applyFont="1" applyBorder="1" applyAlignment="1">
      <alignment horizontal="center" vertical="center" shrinkToFit="1"/>
      <protection/>
    </xf>
    <xf numFmtId="0" fontId="14" fillId="0" borderId="76" xfId="60" applyFont="1" applyBorder="1" applyAlignment="1">
      <alignment horizontal="center" vertical="center" shrinkToFit="1"/>
      <protection/>
    </xf>
    <xf numFmtId="0" fontId="14" fillId="0" borderId="74" xfId="60" applyFont="1" applyBorder="1" applyAlignment="1">
      <alignment horizontal="center" vertical="center" shrinkToFit="1"/>
      <protection/>
    </xf>
    <xf numFmtId="0" fontId="14" fillId="0" borderId="77" xfId="60" applyFont="1" applyBorder="1" applyAlignment="1">
      <alignment horizontal="center" vertical="center"/>
      <protection/>
    </xf>
    <xf numFmtId="0" fontId="14" fillId="0" borderId="78" xfId="60" applyFont="1" applyBorder="1" applyAlignment="1">
      <alignment horizontal="center" vertical="center"/>
      <protection/>
    </xf>
    <xf numFmtId="0" fontId="14" fillId="0" borderId="79" xfId="60" applyFont="1" applyFill="1" applyBorder="1" applyAlignment="1">
      <alignment horizontal="center" vertical="center"/>
      <protection/>
    </xf>
    <xf numFmtId="0" fontId="14" fillId="0" borderId="79" xfId="60" applyFont="1" applyBorder="1" applyAlignment="1">
      <alignment horizontal="center" vertical="center"/>
      <protection/>
    </xf>
    <xf numFmtId="0" fontId="14" fillId="0" borderId="80" xfId="60" applyFont="1" applyBorder="1" applyAlignment="1">
      <alignment horizontal="center" vertical="center"/>
      <protection/>
    </xf>
    <xf numFmtId="0" fontId="14" fillId="0" borderId="81" xfId="60" applyFont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82" xfId="60" applyFont="1" applyFill="1" applyBorder="1" applyAlignment="1">
      <alignment horizontal="center" vertical="center"/>
      <protection/>
    </xf>
    <xf numFmtId="0" fontId="14" fillId="0" borderId="82" xfId="60" applyFont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14" fillId="0" borderId="83" xfId="60" applyFont="1" applyBorder="1" applyAlignment="1">
      <alignment horizontal="center" vertical="center"/>
      <protection/>
    </xf>
    <xf numFmtId="0" fontId="14" fillId="0" borderId="84" xfId="60" applyFont="1" applyBorder="1" applyAlignment="1">
      <alignment horizontal="center" vertical="center"/>
      <protection/>
    </xf>
    <xf numFmtId="0" fontId="14" fillId="0" borderId="85" xfId="60" applyFont="1" applyBorder="1" applyAlignment="1">
      <alignment horizontal="center" vertical="center"/>
      <protection/>
    </xf>
    <xf numFmtId="0" fontId="14" fillId="0" borderId="86" xfId="60" applyFont="1" applyBorder="1" applyAlignment="1">
      <alignment horizontal="center" vertical="center"/>
      <protection/>
    </xf>
    <xf numFmtId="0" fontId="14" fillId="0" borderId="87" xfId="60" applyFont="1" applyBorder="1" applyAlignment="1">
      <alignment horizontal="center" vertical="center"/>
      <protection/>
    </xf>
    <xf numFmtId="0" fontId="14" fillId="0" borderId="88" xfId="60" applyFont="1" applyBorder="1" applyAlignment="1">
      <alignment horizontal="center" vertical="center"/>
      <protection/>
    </xf>
    <xf numFmtId="0" fontId="14" fillId="0" borderId="89" xfId="60" applyFont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2" fillId="34" borderId="0" xfId="0" applyFont="1" applyFill="1" applyAlignment="1">
      <alignment horizontal="center" vertical="center"/>
    </xf>
    <xf numFmtId="0" fontId="0" fillId="34" borderId="90" xfId="0" applyFill="1" applyBorder="1" applyAlignment="1" applyProtection="1">
      <alignment horizontal="center" vertical="center" wrapText="1"/>
      <protection/>
    </xf>
    <xf numFmtId="0" fontId="0" fillId="34" borderId="91" xfId="0" applyFill="1" applyBorder="1" applyAlignment="1" applyProtection="1">
      <alignment horizontal="center" vertical="center" wrapText="1"/>
      <protection/>
    </xf>
    <xf numFmtId="3" fontId="0" fillId="34" borderId="44" xfId="0" applyNumberFormat="1" applyFill="1" applyBorder="1" applyAlignment="1" applyProtection="1">
      <alignment horizontal="center" vertical="center"/>
      <protection/>
    </xf>
    <xf numFmtId="3" fontId="0" fillId="34" borderId="12" xfId="0" applyNumberFormat="1" applyFill="1" applyBorder="1" applyAlignment="1" applyProtection="1">
      <alignment horizontal="center" vertical="center"/>
      <protection/>
    </xf>
    <xf numFmtId="3" fontId="0" fillId="34" borderId="52" xfId="0" applyNumberFormat="1" applyFill="1" applyBorder="1" applyAlignment="1" applyProtection="1">
      <alignment horizontal="center" vertical="center"/>
      <protection/>
    </xf>
    <xf numFmtId="0" fontId="0" fillId="35" borderId="55" xfId="0" applyFill="1" applyBorder="1" applyAlignment="1" applyProtection="1">
      <alignment horizontal="center" vertical="center"/>
      <protection locked="0"/>
    </xf>
    <xf numFmtId="0" fontId="0" fillId="35" borderId="92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0" fontId="0" fillId="35" borderId="93" xfId="0" applyFill="1" applyBorder="1" applyAlignment="1" applyProtection="1">
      <alignment horizontal="center" vertical="center"/>
      <protection locked="0"/>
    </xf>
    <xf numFmtId="0" fontId="0" fillId="34" borderId="94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35" borderId="96" xfId="0" applyFill="1" applyBorder="1" applyAlignment="1" applyProtection="1">
      <alignment horizontal="center" vertical="center"/>
      <protection locked="0"/>
    </xf>
    <xf numFmtId="0" fontId="0" fillId="35" borderId="97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1" xfId="0" applyFill="1" applyBorder="1" applyAlignment="1" applyProtection="1">
      <alignment horizontal="center" vertical="center"/>
      <protection/>
    </xf>
    <xf numFmtId="0" fontId="0" fillId="34" borderId="67" xfId="0" applyFill="1" applyBorder="1" applyAlignment="1" applyProtection="1">
      <alignment horizontal="center" vertical="center"/>
      <protection/>
    </xf>
    <xf numFmtId="0" fontId="0" fillId="34" borderId="68" xfId="0" applyFill="1" applyBorder="1" applyAlignment="1" applyProtection="1">
      <alignment horizontal="center" vertical="center"/>
      <protection/>
    </xf>
    <xf numFmtId="3" fontId="0" fillId="34" borderId="55" xfId="0" applyNumberFormat="1" applyFill="1" applyBorder="1" applyAlignment="1">
      <alignment horizontal="center" vertical="center"/>
    </xf>
    <xf numFmtId="3" fontId="0" fillId="34" borderId="49" xfId="0" applyNumberFormat="1" applyFill="1" applyBorder="1" applyAlignment="1">
      <alignment horizontal="center" vertical="center"/>
    </xf>
    <xf numFmtId="3" fontId="0" fillId="34" borderId="58" xfId="0" applyNumberFormat="1" applyFill="1" applyBorder="1" applyAlignment="1">
      <alignment horizontal="center" vertical="center"/>
    </xf>
    <xf numFmtId="0" fontId="1" fillId="34" borderId="55" xfId="0" applyFont="1" applyFill="1" applyBorder="1" applyAlignment="1" applyProtection="1">
      <alignment horizontal="left" vertical="center" wrapText="1"/>
      <protection/>
    </xf>
    <xf numFmtId="0" fontId="1" fillId="34" borderId="49" xfId="0" applyFont="1" applyFill="1" applyBorder="1" applyAlignment="1" applyProtection="1">
      <alignment horizontal="left" vertical="center" wrapText="1"/>
      <protection/>
    </xf>
    <xf numFmtId="0" fontId="1" fillId="34" borderId="50" xfId="0" applyFont="1" applyFill="1" applyBorder="1" applyAlignment="1" applyProtection="1">
      <alignment horizontal="left" vertical="center" wrapText="1"/>
      <protection/>
    </xf>
    <xf numFmtId="0" fontId="1" fillId="34" borderId="56" xfId="0" applyFont="1" applyFill="1" applyBorder="1" applyAlignment="1" applyProtection="1">
      <alignment horizontal="left" vertical="center" wrapText="1"/>
      <protection/>
    </xf>
    <xf numFmtId="0" fontId="1" fillId="34" borderId="57" xfId="0" applyFont="1" applyFill="1" applyBorder="1" applyAlignment="1" applyProtection="1">
      <alignment horizontal="left" vertical="center" wrapText="1"/>
      <protection/>
    </xf>
    <xf numFmtId="0" fontId="1" fillId="34" borderId="60" xfId="0" applyFont="1" applyFill="1" applyBorder="1" applyAlignment="1" applyProtection="1">
      <alignment horizontal="left" vertical="center" wrapText="1"/>
      <protection/>
    </xf>
    <xf numFmtId="3" fontId="0" fillId="34" borderId="44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35" borderId="44" xfId="0" applyNumberFormat="1" applyFill="1" applyBorder="1" applyAlignment="1" applyProtection="1">
      <alignment horizontal="right" vertical="center"/>
      <protection locked="0"/>
    </xf>
    <xf numFmtId="3" fontId="0" fillId="35" borderId="12" xfId="0" applyNumberFormat="1" applyFill="1" applyBorder="1" applyAlignment="1" applyProtection="1">
      <alignment horizontal="right" vertical="center"/>
      <protection locked="0"/>
    </xf>
    <xf numFmtId="3" fontId="0" fillId="38" borderId="44" xfId="0" applyNumberFormat="1" applyFill="1" applyBorder="1" applyAlignment="1" applyProtection="1">
      <alignment horizontal="right" vertical="center"/>
      <protection locked="0"/>
    </xf>
    <xf numFmtId="3" fontId="0" fillId="38" borderId="12" xfId="0" applyNumberFormat="1" applyFill="1" applyBorder="1" applyAlignment="1" applyProtection="1">
      <alignment horizontal="right" vertical="center"/>
      <protection locked="0"/>
    </xf>
    <xf numFmtId="0" fontId="0" fillId="34" borderId="66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3" fontId="0" fillId="34" borderId="55" xfId="0" applyNumberFormat="1" applyFill="1" applyBorder="1" applyAlignment="1" applyProtection="1">
      <alignment horizontal="center" vertical="center"/>
      <protection/>
    </xf>
    <xf numFmtId="3" fontId="0" fillId="34" borderId="49" xfId="0" applyNumberFormat="1" applyFill="1" applyBorder="1" applyAlignment="1" applyProtection="1">
      <alignment horizontal="center" vertical="center"/>
      <protection/>
    </xf>
    <xf numFmtId="3" fontId="0" fillId="34" borderId="58" xfId="0" applyNumberFormat="1" applyFill="1" applyBorder="1" applyAlignment="1" applyProtection="1">
      <alignment horizontal="center" vertical="center"/>
      <protection/>
    </xf>
    <xf numFmtId="3" fontId="0" fillId="35" borderId="55" xfId="0" applyNumberFormat="1" applyFill="1" applyBorder="1" applyAlignment="1">
      <alignment vertical="center"/>
    </xf>
    <xf numFmtId="3" fontId="0" fillId="35" borderId="49" xfId="0" applyNumberFormat="1" applyFill="1" applyBorder="1" applyAlignment="1">
      <alignment vertical="center"/>
    </xf>
    <xf numFmtId="3" fontId="0" fillId="35" borderId="50" xfId="0" applyNumberFormat="1" applyFill="1" applyBorder="1" applyAlignment="1">
      <alignment vertical="center"/>
    </xf>
    <xf numFmtId="3" fontId="0" fillId="35" borderId="45" xfId="0" applyNumberFormat="1" applyFill="1" applyBorder="1" applyAlignment="1">
      <alignment vertical="center"/>
    </xf>
    <xf numFmtId="3" fontId="0" fillId="35" borderId="47" xfId="0" applyNumberFormat="1" applyFill="1" applyBorder="1" applyAlignment="1">
      <alignment vertical="center"/>
    </xf>
    <xf numFmtId="3" fontId="0" fillId="35" borderId="99" xfId="0" applyNumberFormat="1" applyFill="1" applyBorder="1" applyAlignment="1">
      <alignment vertical="center"/>
    </xf>
    <xf numFmtId="0" fontId="0" fillId="35" borderId="0" xfId="0" applyFill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horizontal="left" vertical="center"/>
      <protection/>
    </xf>
    <xf numFmtId="3" fontId="0" fillId="34" borderId="46" xfId="0" applyNumberFormat="1" applyFill="1" applyBorder="1" applyAlignment="1" applyProtection="1">
      <alignment horizontal="center" vertical="center"/>
      <protection/>
    </xf>
    <xf numFmtId="3" fontId="0" fillId="34" borderId="0" xfId="0" applyNumberFormat="1" applyFill="1" applyBorder="1" applyAlignment="1" applyProtection="1">
      <alignment horizontal="center" vertical="center"/>
      <protection/>
    </xf>
    <xf numFmtId="3" fontId="0" fillId="34" borderId="59" xfId="0" applyNumberFormat="1" applyFill="1" applyBorder="1" applyAlignment="1" applyProtection="1">
      <alignment horizontal="center" vertical="center"/>
      <protection/>
    </xf>
    <xf numFmtId="0" fontId="0" fillId="34" borderId="50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5" borderId="100" xfId="0" applyFill="1" applyBorder="1" applyAlignment="1" applyProtection="1">
      <alignment vertical="center"/>
      <protection locked="0"/>
    </xf>
    <xf numFmtId="0" fontId="0" fillId="35" borderId="101" xfId="0" applyFill="1" applyBorder="1" applyAlignment="1" applyProtection="1">
      <alignment vertical="center"/>
      <protection locked="0"/>
    </xf>
    <xf numFmtId="0" fontId="0" fillId="35" borderId="102" xfId="0" applyFill="1" applyBorder="1" applyAlignment="1" applyProtection="1">
      <alignment vertical="center"/>
      <protection locked="0"/>
    </xf>
    <xf numFmtId="0" fontId="0" fillId="35" borderId="44" xfId="0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>
      <alignment vertical="center"/>
      <protection locked="0"/>
    </xf>
    <xf numFmtId="0" fontId="13" fillId="34" borderId="44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horizontal="center" vertical="center" wrapText="1" shrinkToFit="1"/>
    </xf>
    <xf numFmtId="0" fontId="0" fillId="35" borderId="12" xfId="0" applyFill="1" applyBorder="1" applyAlignment="1" applyProtection="1">
      <alignment vertical="center" shrinkToFit="1"/>
      <protection locked="0"/>
    </xf>
    <xf numFmtId="0" fontId="0" fillId="35" borderId="12" xfId="0" applyFill="1" applyBorder="1" applyAlignment="1">
      <alignment vertical="center" shrinkToFit="1"/>
    </xf>
    <xf numFmtId="0" fontId="0" fillId="35" borderId="52" xfId="0" applyFill="1" applyBorder="1" applyAlignment="1">
      <alignment vertical="center" shrinkToFit="1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49" fontId="0" fillId="34" borderId="55" xfId="0" applyNumberFormat="1" applyFill="1" applyBorder="1" applyAlignment="1" applyProtection="1">
      <alignment vertical="center"/>
      <protection/>
    </xf>
    <xf numFmtId="49" fontId="0" fillId="34" borderId="49" xfId="0" applyNumberFormat="1" applyFill="1" applyBorder="1" applyAlignment="1" applyProtection="1">
      <alignment vertical="center"/>
      <protection/>
    </xf>
    <xf numFmtId="49" fontId="0" fillId="34" borderId="58" xfId="0" applyNumberFormat="1" applyFill="1" applyBorder="1" applyAlignment="1" applyProtection="1">
      <alignment vertical="center"/>
      <protection/>
    </xf>
    <xf numFmtId="0" fontId="0" fillId="34" borderId="44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55" xfId="0" applyFill="1" applyBorder="1" applyAlignment="1" applyProtection="1">
      <alignment horizontal="center" vertical="center" textRotation="255"/>
      <protection/>
    </xf>
    <xf numFmtId="0" fontId="0" fillId="34" borderId="50" xfId="0" applyFill="1" applyBorder="1" applyAlignment="1" applyProtection="1">
      <alignment horizontal="center" vertical="center" textRotation="255"/>
      <protection/>
    </xf>
    <xf numFmtId="0" fontId="0" fillId="34" borderId="56" xfId="0" applyFill="1" applyBorder="1" applyAlignment="1" applyProtection="1">
      <alignment horizontal="center" vertical="center" textRotation="255"/>
      <protection/>
    </xf>
    <xf numFmtId="0" fontId="0" fillId="34" borderId="60" xfId="0" applyFill="1" applyBorder="1" applyAlignment="1" applyProtection="1">
      <alignment horizontal="center" vertical="center" textRotation="255"/>
      <protection/>
    </xf>
    <xf numFmtId="0" fontId="0" fillId="35" borderId="12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3" fontId="0" fillId="35" borderId="12" xfId="0" applyNumberFormat="1" applyFill="1" applyBorder="1" applyAlignment="1" applyProtection="1">
      <alignment vertical="center"/>
      <protection locked="0"/>
    </xf>
    <xf numFmtId="3" fontId="0" fillId="34" borderId="44" xfId="0" applyNumberFormat="1" applyFill="1" applyBorder="1" applyAlignment="1">
      <alignment horizontal="left" vertical="center" shrinkToFit="1"/>
    </xf>
    <xf numFmtId="3" fontId="0" fillId="34" borderId="12" xfId="0" applyNumberFormat="1" applyFill="1" applyBorder="1" applyAlignment="1">
      <alignment horizontal="left" vertical="center" shrinkToFit="1"/>
    </xf>
    <xf numFmtId="3" fontId="0" fillId="34" borderId="11" xfId="0" applyNumberFormat="1" applyFill="1" applyBorder="1" applyAlignment="1">
      <alignment horizontal="left" vertical="center" shrinkToFit="1"/>
    </xf>
    <xf numFmtId="0" fontId="0" fillId="34" borderId="105" xfId="0" applyFill="1" applyBorder="1" applyAlignment="1">
      <alignment horizontal="center" vertical="center"/>
    </xf>
    <xf numFmtId="0" fontId="0" fillId="34" borderId="44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11" xfId="0" applyFill="1" applyBorder="1" applyAlignment="1" applyProtection="1">
      <alignment horizontal="center" vertical="center" shrinkToFit="1"/>
      <protection/>
    </xf>
    <xf numFmtId="3" fontId="8" fillId="34" borderId="44" xfId="0" applyNumberFormat="1" applyFont="1" applyFill="1" applyBorder="1" applyAlignment="1" applyProtection="1">
      <alignment horizontal="center" vertical="center"/>
      <protection/>
    </xf>
    <xf numFmtId="3" fontId="8" fillId="34" borderId="12" xfId="0" applyNumberFormat="1" applyFont="1" applyFill="1" applyBorder="1" applyAlignment="1" applyProtection="1">
      <alignment horizontal="center" vertical="center"/>
      <protection/>
    </xf>
    <xf numFmtId="3" fontId="8" fillId="34" borderId="52" xfId="0" applyNumberFormat="1" applyFont="1" applyFill="1" applyBorder="1" applyAlignment="1" applyProtection="1">
      <alignment horizontal="center" vertical="center"/>
      <protection/>
    </xf>
    <xf numFmtId="3" fontId="0" fillId="34" borderId="44" xfId="0" applyNumberFormat="1" applyFill="1" applyBorder="1" applyAlignment="1" applyProtection="1">
      <alignment horizontal="center" vertical="center"/>
      <protection locked="0"/>
    </xf>
    <xf numFmtId="3" fontId="0" fillId="34" borderId="12" xfId="0" applyNumberFormat="1" applyFill="1" applyBorder="1" applyAlignment="1" applyProtection="1">
      <alignment horizontal="center" vertical="center"/>
      <protection locked="0"/>
    </xf>
    <xf numFmtId="3" fontId="0" fillId="34" borderId="52" xfId="0" applyNumberForma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94" xfId="0" applyFont="1" applyFill="1" applyBorder="1" applyAlignment="1" applyProtection="1">
      <alignment horizontal="center" vertical="center" textRotation="255" wrapText="1"/>
      <protection/>
    </xf>
    <xf numFmtId="0" fontId="0" fillId="34" borderId="106" xfId="0" applyFont="1" applyFill="1" applyBorder="1" applyAlignment="1" applyProtection="1">
      <alignment horizontal="center" vertical="center" textRotation="255" wrapText="1"/>
      <protection/>
    </xf>
    <xf numFmtId="0" fontId="0" fillId="35" borderId="107" xfId="0" applyFill="1" applyBorder="1" applyAlignment="1" applyProtection="1">
      <alignment horizontal="center" vertical="center"/>
      <protection locked="0"/>
    </xf>
    <xf numFmtId="0" fontId="0" fillId="35" borderId="108" xfId="0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47" xfId="0" applyFill="1" applyBorder="1" applyAlignment="1" applyProtection="1">
      <alignment horizontal="center" vertical="center"/>
      <protection locked="0"/>
    </xf>
    <xf numFmtId="0" fontId="0" fillId="35" borderId="9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176" fontId="0" fillId="35" borderId="44" xfId="0" applyNumberFormat="1" applyFill="1" applyBorder="1" applyAlignment="1" applyProtection="1">
      <alignment vertical="center"/>
      <protection locked="0"/>
    </xf>
    <xf numFmtId="176" fontId="0" fillId="35" borderId="12" xfId="0" applyNumberFormat="1" applyFill="1" applyBorder="1" applyAlignment="1" applyProtection="1">
      <alignment vertical="center"/>
      <protection locked="0"/>
    </xf>
    <xf numFmtId="0" fontId="0" fillId="34" borderId="109" xfId="0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 shrinkToFit="1"/>
    </xf>
    <xf numFmtId="0" fontId="0" fillId="34" borderId="110" xfId="0" applyFill="1" applyBorder="1" applyAlignment="1">
      <alignment horizontal="center" vertical="center" shrinkToFit="1"/>
    </xf>
    <xf numFmtId="3" fontId="0" fillId="35" borderId="111" xfId="0" applyNumberFormat="1" applyFill="1" applyBorder="1" applyAlignment="1">
      <alignment vertical="center"/>
    </xf>
    <xf numFmtId="3" fontId="0" fillId="35" borderId="112" xfId="0" applyNumberFormat="1" applyFill="1" applyBorder="1" applyAlignment="1">
      <alignment vertical="center"/>
    </xf>
    <xf numFmtId="3" fontId="0" fillId="35" borderId="113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0" fillId="35" borderId="114" xfId="0" applyFill="1" applyBorder="1" applyAlignment="1" applyProtection="1">
      <alignment horizontal="center" vertical="center"/>
      <protection locked="0"/>
    </xf>
    <xf numFmtId="3" fontId="0" fillId="34" borderId="44" xfId="0" applyNumberFormat="1" applyFill="1" applyBorder="1" applyAlignment="1">
      <alignment horizontal="left" vertical="center"/>
    </xf>
    <xf numFmtId="3" fontId="0" fillId="34" borderId="12" xfId="0" applyNumberFormat="1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center" vertical="center" shrinkToFit="1"/>
      <protection/>
    </xf>
    <xf numFmtId="0" fontId="0" fillId="35" borderId="12" xfId="0" applyFill="1" applyBorder="1" applyAlignment="1" applyProtection="1">
      <alignment horizontal="right" vertical="center"/>
      <protection locked="0"/>
    </xf>
    <xf numFmtId="0" fontId="0" fillId="34" borderId="12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3" fontId="0" fillId="34" borderId="12" xfId="0" applyNumberForma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15" xfId="0" applyFill="1" applyBorder="1" applyAlignment="1" applyProtection="1">
      <alignment horizontal="center" vertical="center"/>
      <protection/>
    </xf>
    <xf numFmtId="0" fontId="0" fillId="34" borderId="115" xfId="0" applyFill="1" applyBorder="1" applyAlignment="1" applyProtection="1">
      <alignment horizontal="center" vertical="center" wrapText="1"/>
      <protection/>
    </xf>
    <xf numFmtId="0" fontId="0" fillId="35" borderId="111" xfId="0" applyFill="1" applyBorder="1" applyAlignment="1" applyProtection="1">
      <alignment horizontal="center" vertical="center"/>
      <protection locked="0"/>
    </xf>
    <xf numFmtId="0" fontId="0" fillId="35" borderId="116" xfId="0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top"/>
    </xf>
    <xf numFmtId="0" fontId="15" fillId="34" borderId="44" xfId="0" applyFont="1" applyFill="1" applyBorder="1" applyAlignment="1" applyProtection="1">
      <alignment vertical="center" wrapText="1"/>
      <protection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7" xfId="0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93" xfId="0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3" fontId="0" fillId="0" borderId="52" xfId="0" applyNumberFormat="1" applyFill="1" applyBorder="1" applyAlignment="1" applyProtection="1">
      <alignment horizontal="center" vertical="center"/>
      <protection/>
    </xf>
    <xf numFmtId="3" fontId="0" fillId="0" borderId="55" xfId="0" applyNumberForma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3" fontId="0" fillId="0" borderId="44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3" fontId="0" fillId="0" borderId="59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left" vertical="center" shrinkToFit="1"/>
    </xf>
    <xf numFmtId="3" fontId="0" fillId="0" borderId="12" xfId="0" applyNumberFormat="1" applyFill="1" applyBorder="1" applyAlignment="1">
      <alignment horizontal="left" vertical="center" shrinkToFit="1"/>
    </xf>
    <xf numFmtId="3" fontId="0" fillId="0" borderId="11" xfId="0" applyNumberFormat="1" applyFill="1" applyBorder="1" applyAlignment="1">
      <alignment horizontal="left" vertical="center" shrinkToFit="1"/>
    </xf>
    <xf numFmtId="3" fontId="0" fillId="0" borderId="49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99" xfId="0" applyNumberFormat="1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0" fillId="0" borderId="10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5" fillId="0" borderId="44" xfId="0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11" xfId="0" applyFill="1" applyBorder="1" applyAlignment="1" applyProtection="1">
      <alignment horizontal="center" vertical="center"/>
      <protection/>
    </xf>
    <xf numFmtId="0" fontId="0" fillId="0" borderId="116" xfId="0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44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118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vertical="center" shrinkToFit="1"/>
      <protection/>
    </xf>
    <xf numFmtId="177" fontId="0" fillId="0" borderId="44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right" vertical="center"/>
    </xf>
    <xf numFmtId="3" fontId="0" fillId="0" borderId="4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vertical="center" shrinkToFit="1"/>
    </xf>
    <xf numFmtId="0" fontId="0" fillId="0" borderId="100" xfId="0" applyFill="1" applyBorder="1" applyAlignment="1" applyProtection="1">
      <alignment vertical="center"/>
      <protection/>
    </xf>
    <xf numFmtId="0" fontId="0" fillId="0" borderId="101" xfId="0" applyFill="1" applyBorder="1" applyAlignment="1" applyProtection="1">
      <alignment vertical="center"/>
      <protection/>
    </xf>
    <xf numFmtId="0" fontId="0" fillId="0" borderId="102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49" fontId="0" fillId="0" borderId="55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49" fontId="0" fillId="0" borderId="58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44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4" fillId="0" borderId="90" xfId="61" applyFont="1" applyBorder="1" applyAlignment="1">
      <alignment horizontal="center" vertical="center" textRotation="255"/>
      <protection/>
    </xf>
    <xf numFmtId="0" fontId="4" fillId="0" borderId="96" xfId="61" applyFont="1" applyBorder="1" applyAlignment="1">
      <alignment horizontal="center" vertical="center" textRotation="255"/>
      <protection/>
    </xf>
    <xf numFmtId="0" fontId="4" fillId="0" borderId="91" xfId="61" applyFont="1" applyBorder="1" applyAlignment="1">
      <alignment horizontal="center" vertical="center" textRotation="255"/>
      <protection/>
    </xf>
    <xf numFmtId="0" fontId="4" fillId="0" borderId="103" xfId="61" applyFont="1" applyBorder="1" applyAlignment="1">
      <alignment horizontal="center" vertical="center"/>
      <protection/>
    </xf>
    <xf numFmtId="0" fontId="4" fillId="0" borderId="119" xfId="61" applyFont="1" applyBorder="1" applyAlignment="1">
      <alignment horizontal="center" vertical="center"/>
      <protection/>
    </xf>
    <xf numFmtId="0" fontId="4" fillId="0" borderId="104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99" xfId="61" applyFont="1" applyBorder="1" applyAlignment="1">
      <alignment horizontal="center" vertical="center"/>
      <protection/>
    </xf>
    <xf numFmtId="0" fontId="4" fillId="0" borderId="120" xfId="61" applyFont="1" applyBorder="1" applyAlignment="1">
      <alignment horizontal="center" vertical="center"/>
      <protection/>
    </xf>
    <xf numFmtId="0" fontId="4" fillId="0" borderId="121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4" fillId="0" borderId="122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2" fillId="0" borderId="0" xfId="61" applyFont="1" applyAlignment="1">
      <alignment horizontal="center" vertical="center"/>
      <protection/>
    </xf>
    <xf numFmtId="38" fontId="0" fillId="0" borderId="85" xfId="48" applyFont="1" applyBorder="1" applyAlignment="1">
      <alignment horizontal="left" vertical="center" wrapText="1"/>
    </xf>
    <xf numFmtId="38" fontId="0" fillId="0" borderId="123" xfId="48" applyFont="1" applyBorder="1" applyAlignment="1">
      <alignment horizontal="left" vertical="center" wrapText="1"/>
    </xf>
    <xf numFmtId="38" fontId="0" fillId="0" borderId="87" xfId="48" applyFont="1" applyBorder="1" applyAlignment="1">
      <alignment horizontal="left" vertical="center" wrapText="1"/>
    </xf>
    <xf numFmtId="0" fontId="6" fillId="0" borderId="0" xfId="61" applyFont="1" applyAlignment="1">
      <alignment horizontal="right"/>
      <protection/>
    </xf>
    <xf numFmtId="0" fontId="6" fillId="0" borderId="57" xfId="61" applyFont="1" applyBorder="1" applyAlignment="1">
      <alignment horizontal="right"/>
      <protection/>
    </xf>
    <xf numFmtId="0" fontId="3" fillId="0" borderId="57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4" fillId="0" borderId="100" xfId="61" applyFont="1" applyBorder="1" applyAlignment="1">
      <alignment horizontal="center" vertical="center"/>
      <protection/>
    </xf>
    <xf numFmtId="0" fontId="4" fillId="0" borderId="101" xfId="61" applyFont="1" applyBorder="1" applyAlignment="1">
      <alignment horizontal="center" vertical="center"/>
      <protection/>
    </xf>
    <xf numFmtId="0" fontId="4" fillId="0" borderId="102" xfId="61" applyFont="1" applyBorder="1" applyAlignment="1">
      <alignment horizontal="center" vertical="center"/>
      <protection/>
    </xf>
    <xf numFmtId="0" fontId="4" fillId="0" borderId="115" xfId="61" applyFont="1" applyBorder="1" applyAlignment="1">
      <alignment horizontal="center" vertical="center"/>
      <protection/>
    </xf>
    <xf numFmtId="0" fontId="0" fillId="0" borderId="115" xfId="61" applyBorder="1">
      <alignment/>
      <protection/>
    </xf>
    <xf numFmtId="0" fontId="4" fillId="0" borderId="122" xfId="61" applyFont="1" applyBorder="1" applyAlignment="1">
      <alignment horizontal="center" vertical="center" shrinkToFit="1"/>
      <protection/>
    </xf>
    <xf numFmtId="0" fontId="4" fillId="0" borderId="78" xfId="61" applyFont="1" applyBorder="1" applyAlignment="1">
      <alignment horizontal="center" vertical="center" shrinkToFit="1"/>
      <protection/>
    </xf>
    <xf numFmtId="0" fontId="4" fillId="0" borderId="78" xfId="61" applyFont="1" applyBorder="1" applyAlignment="1">
      <alignment horizontal="center" vertical="center"/>
      <protection/>
    </xf>
    <xf numFmtId="0" fontId="4" fillId="0" borderId="120" xfId="61" applyFont="1" applyBorder="1" applyAlignment="1">
      <alignment horizontal="center" vertical="center" shrinkToFit="1"/>
      <protection/>
    </xf>
    <xf numFmtId="0" fontId="4" fillId="0" borderId="119" xfId="61" applyFont="1" applyBorder="1" applyAlignment="1">
      <alignment horizontal="center" vertical="center" shrinkToFit="1"/>
      <protection/>
    </xf>
    <xf numFmtId="0" fontId="4" fillId="0" borderId="121" xfId="61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/>
      <protection/>
    </xf>
    <xf numFmtId="0" fontId="14" fillId="0" borderId="71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44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6" fillId="0" borderId="57" xfId="60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附帯設備一覧表" xfId="60"/>
    <cellStyle name="標準_ながさき看護センター会場使用料金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42"/>
  <sheetViews>
    <sheetView showGridLines="0" showZeros="0" tabSelected="1" view="pageBreakPreview" zoomScale="85" zoomScaleNormal="85" zoomScaleSheetLayoutView="85" zoomScalePageLayoutView="0" workbookViewId="0" topLeftCell="A1">
      <selection activeCell="S3" sqref="S3"/>
    </sheetView>
  </sheetViews>
  <sheetFormatPr defaultColWidth="9.00390625" defaultRowHeight="13.5"/>
  <cols>
    <col min="1" max="1" width="5.00390625" style="60" customWidth="1"/>
    <col min="2" max="2" width="16.875" style="60" customWidth="1"/>
    <col min="3" max="4" width="4.75390625" style="60" customWidth="1"/>
    <col min="5" max="5" width="4.875" style="60" customWidth="1"/>
    <col min="6" max="6" width="4.00390625" style="60" customWidth="1"/>
    <col min="7" max="7" width="4.50390625" style="60" customWidth="1"/>
    <col min="8" max="9" width="4.00390625" style="60" customWidth="1"/>
    <col min="10" max="10" width="6.125" style="60" customWidth="1"/>
    <col min="11" max="11" width="3.50390625" style="60" customWidth="1"/>
    <col min="12" max="12" width="3.75390625" style="60" customWidth="1"/>
    <col min="13" max="13" width="2.625" style="60" customWidth="1"/>
    <col min="14" max="16" width="3.625" style="60" customWidth="1"/>
    <col min="17" max="17" width="4.625" style="60" customWidth="1"/>
    <col min="18" max="18" width="3.875" style="60" customWidth="1"/>
    <col min="19" max="19" width="3.75390625" style="60" customWidth="1"/>
    <col min="20" max="20" width="3.625" style="60" customWidth="1"/>
    <col min="21" max="21" width="3.375" style="60" customWidth="1"/>
    <col min="22" max="22" width="2.25390625" style="60" customWidth="1"/>
    <col min="23" max="23" width="3.875" style="60" customWidth="1"/>
    <col min="24" max="24" width="2.625" style="60" customWidth="1"/>
    <col min="25" max="25" width="3.375" style="60" customWidth="1"/>
    <col min="26" max="26" width="3.25390625" style="60" customWidth="1"/>
    <col min="27" max="16384" width="9.00390625" style="60" customWidth="1"/>
  </cols>
  <sheetData>
    <row r="1" spans="1:26" ht="26.25" customHeight="1">
      <c r="A1" s="293" t="s">
        <v>102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ht="21" customHeight="1">
      <c r="A2" s="230"/>
      <c r="B2" s="230"/>
      <c r="C2" s="230"/>
      <c r="D2" s="230"/>
      <c r="E2" s="230"/>
      <c r="F2" s="372" t="s">
        <v>242</v>
      </c>
      <c r="G2" s="372"/>
      <c r="H2" s="372"/>
      <c r="I2" s="372"/>
      <c r="J2" s="372"/>
      <c r="K2" s="372"/>
      <c r="L2" s="372"/>
      <c r="M2" s="372"/>
      <c r="N2" s="372"/>
      <c r="O2" s="372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2:24" ht="20.2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Q3" s="97"/>
      <c r="R3" s="126" t="s">
        <v>210</v>
      </c>
      <c r="S3" s="148"/>
      <c r="T3" s="127" t="s">
        <v>47</v>
      </c>
      <c r="U3" s="148"/>
      <c r="V3" s="127" t="s">
        <v>44</v>
      </c>
      <c r="W3" s="148"/>
      <c r="X3" s="127" t="s">
        <v>45</v>
      </c>
    </row>
    <row r="4" spans="1:19" ht="20.25" customHeight="1">
      <c r="A4" s="127"/>
      <c r="B4" s="127" t="s">
        <v>160</v>
      </c>
      <c r="C4" s="127"/>
      <c r="D4" s="127"/>
      <c r="E4" s="127"/>
      <c r="F4" s="127"/>
      <c r="G4" s="127"/>
      <c r="H4" s="127"/>
      <c r="I4" s="127"/>
      <c r="S4" s="127"/>
    </row>
    <row r="5" spans="1:25" ht="20.25" customHeight="1">
      <c r="A5" s="127"/>
      <c r="C5" s="128"/>
      <c r="E5" s="127"/>
      <c r="F5" s="127"/>
      <c r="G5" s="127"/>
      <c r="H5" s="127"/>
      <c r="I5" s="127"/>
      <c r="J5" s="127"/>
      <c r="K5" s="127"/>
      <c r="L5" s="97" t="s">
        <v>172</v>
      </c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spans="1:25" ht="20.25" customHeight="1">
      <c r="A6" s="127"/>
      <c r="C6" s="128"/>
      <c r="E6" s="127"/>
      <c r="F6" s="127"/>
      <c r="G6" s="127"/>
      <c r="H6" s="127"/>
      <c r="I6" s="127"/>
      <c r="J6" s="127"/>
      <c r="K6" s="127"/>
      <c r="L6" s="97" t="s">
        <v>173</v>
      </c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ht="20.25" customHeight="1">
      <c r="A7" s="127"/>
      <c r="B7" s="128"/>
      <c r="C7" s="127"/>
      <c r="D7" s="127"/>
      <c r="E7" s="127"/>
      <c r="F7" s="127"/>
      <c r="G7" s="127"/>
      <c r="H7" s="127"/>
      <c r="I7" s="127"/>
      <c r="J7" s="127"/>
      <c r="K7" s="127"/>
      <c r="L7" s="97" t="s">
        <v>223</v>
      </c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</row>
    <row r="8" spans="1:25" ht="20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97" t="s">
        <v>236</v>
      </c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</row>
    <row r="9" spans="1:19" ht="20.25" customHeight="1" thickBot="1">
      <c r="A9" s="127" t="s">
        <v>103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26" ht="24" customHeight="1">
      <c r="A10" s="304" t="s">
        <v>0</v>
      </c>
      <c r="B10" s="305"/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6"/>
    </row>
    <row r="11" spans="1:26" ht="21" customHeight="1">
      <c r="A11" s="306" t="s">
        <v>1</v>
      </c>
      <c r="B11" s="307"/>
      <c r="C11" s="308" t="s">
        <v>176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</row>
    <row r="12" spans="1:26" ht="21" customHeight="1">
      <c r="A12" s="269" t="s">
        <v>51</v>
      </c>
      <c r="B12" s="270"/>
      <c r="C12" s="129"/>
      <c r="D12" s="130" t="s">
        <v>210</v>
      </c>
      <c r="E12" s="149"/>
      <c r="F12" s="131" t="s">
        <v>47</v>
      </c>
      <c r="G12" s="149"/>
      <c r="H12" s="132" t="s">
        <v>44</v>
      </c>
      <c r="I12" s="149"/>
      <c r="J12" s="132" t="s">
        <v>238</v>
      </c>
      <c r="K12" s="149"/>
      <c r="L12" s="132" t="s">
        <v>46</v>
      </c>
      <c r="M12" s="132"/>
      <c r="N12" s="132"/>
      <c r="O12" s="132"/>
      <c r="P12" s="132"/>
      <c r="Q12" s="311" t="s">
        <v>52</v>
      </c>
      <c r="R12" s="312"/>
      <c r="S12" s="312"/>
      <c r="T12" s="312"/>
      <c r="U12" s="312"/>
      <c r="V12" s="312"/>
      <c r="W12" s="312"/>
      <c r="X12" s="312"/>
      <c r="Y12" s="312"/>
      <c r="Z12" s="313"/>
    </row>
    <row r="13" spans="1:26" ht="21" customHeight="1">
      <c r="A13" s="269" t="s">
        <v>14</v>
      </c>
      <c r="B13" s="270"/>
      <c r="C13" s="133"/>
      <c r="D13" s="134"/>
      <c r="E13" s="148"/>
      <c r="F13" s="134" t="s">
        <v>48</v>
      </c>
      <c r="G13" s="150"/>
      <c r="H13" s="134" t="s">
        <v>49</v>
      </c>
      <c r="I13" s="135" t="s">
        <v>164</v>
      </c>
      <c r="J13" s="148"/>
      <c r="K13" s="131" t="s">
        <v>48</v>
      </c>
      <c r="L13" s="150"/>
      <c r="M13" s="134" t="s">
        <v>49</v>
      </c>
      <c r="N13" s="136"/>
      <c r="O13" s="136"/>
      <c r="P13" s="137"/>
      <c r="Q13" s="138"/>
      <c r="R13" s="151"/>
      <c r="S13" s="139" t="s">
        <v>48</v>
      </c>
      <c r="T13" s="152"/>
      <c r="U13" s="139" t="s">
        <v>49</v>
      </c>
      <c r="V13" s="136" t="s">
        <v>164</v>
      </c>
      <c r="W13" s="151"/>
      <c r="X13" s="139" t="s">
        <v>48</v>
      </c>
      <c r="Y13" s="152"/>
      <c r="Z13" s="140" t="s">
        <v>49</v>
      </c>
    </row>
    <row r="14" spans="1:26" ht="21" customHeight="1">
      <c r="A14" s="306" t="s">
        <v>2</v>
      </c>
      <c r="B14" s="307"/>
      <c r="C14" s="349"/>
      <c r="D14" s="350"/>
      <c r="E14" s="350"/>
      <c r="F14" s="350"/>
      <c r="G14" s="350"/>
      <c r="H14" s="350"/>
      <c r="I14" s="117" t="s">
        <v>50</v>
      </c>
      <c r="J14" s="314" t="s">
        <v>108</v>
      </c>
      <c r="K14" s="315"/>
      <c r="L14" s="316"/>
      <c r="M14" s="297"/>
      <c r="N14" s="298"/>
      <c r="O14" s="298"/>
      <c r="P14" s="117" t="s">
        <v>93</v>
      </c>
      <c r="Q14" s="299" t="s">
        <v>225</v>
      </c>
      <c r="R14" s="300"/>
      <c r="S14" s="301"/>
      <c r="T14" s="302"/>
      <c r="U14" s="302"/>
      <c r="V14" s="302"/>
      <c r="W14" s="302"/>
      <c r="X14" s="302"/>
      <c r="Y14" s="302"/>
      <c r="Z14" s="303"/>
    </row>
    <row r="15" spans="1:26" ht="21" customHeight="1">
      <c r="A15" s="306" t="s">
        <v>3</v>
      </c>
      <c r="B15" s="307"/>
      <c r="C15" s="308" t="s">
        <v>53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2" t="s">
        <v>54</v>
      </c>
      <c r="N15" s="322"/>
      <c r="O15" s="322"/>
      <c r="P15" s="322"/>
      <c r="Q15" s="322"/>
      <c r="R15" s="323"/>
      <c r="S15" s="323"/>
      <c r="T15" s="323"/>
      <c r="U15" s="323"/>
      <c r="V15" s="323"/>
      <c r="W15" s="323"/>
      <c r="X15" s="141" t="s">
        <v>55</v>
      </c>
      <c r="Y15" s="142"/>
      <c r="Z15" s="143"/>
    </row>
    <row r="16" spans="1:26" ht="21" customHeight="1">
      <c r="A16" s="327" t="s">
        <v>58</v>
      </c>
      <c r="B16" s="245"/>
      <c r="C16" s="245"/>
      <c r="D16" s="245"/>
      <c r="E16" s="245"/>
      <c r="F16" s="245"/>
      <c r="G16" s="245"/>
      <c r="H16" s="245"/>
      <c r="I16" s="288"/>
      <c r="J16" s="244" t="s">
        <v>19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6"/>
    </row>
    <row r="17" spans="1:26" ht="21" customHeight="1">
      <c r="A17" s="327" t="s">
        <v>57</v>
      </c>
      <c r="B17" s="245"/>
      <c r="C17" s="244" t="s">
        <v>15</v>
      </c>
      <c r="D17" s="245"/>
      <c r="E17" s="288"/>
      <c r="F17" s="244" t="s">
        <v>16</v>
      </c>
      <c r="G17" s="245"/>
      <c r="H17" s="245"/>
      <c r="I17" s="288"/>
      <c r="J17" s="289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2"/>
    </row>
    <row r="18" spans="1:26" ht="21" customHeight="1">
      <c r="A18" s="347"/>
      <c r="B18" s="290"/>
      <c r="C18" s="289"/>
      <c r="D18" s="348"/>
      <c r="E18" s="144" t="s">
        <v>84</v>
      </c>
      <c r="F18" s="289"/>
      <c r="G18" s="290"/>
      <c r="H18" s="290"/>
      <c r="I18" s="291"/>
      <c r="J18" s="289" t="s">
        <v>17</v>
      </c>
      <c r="K18" s="290"/>
      <c r="L18" s="291"/>
      <c r="M18" s="289" t="s">
        <v>18</v>
      </c>
      <c r="N18" s="290"/>
      <c r="O18" s="291"/>
      <c r="P18" s="271" t="s">
        <v>16</v>
      </c>
      <c r="Q18" s="272"/>
      <c r="R18" s="272"/>
      <c r="S18" s="272"/>
      <c r="T18" s="272"/>
      <c r="U18" s="272"/>
      <c r="V18" s="272"/>
      <c r="W18" s="272"/>
      <c r="X18" s="272"/>
      <c r="Y18" s="272"/>
      <c r="Z18" s="273"/>
    </row>
    <row r="19" spans="1:26" ht="21" customHeight="1">
      <c r="A19" s="345"/>
      <c r="B19" s="240" t="s">
        <v>4</v>
      </c>
      <c r="C19" s="236"/>
      <c r="D19" s="343"/>
      <c r="E19" s="341"/>
      <c r="F19" s="277">
        <f>SUMIF('使用料計算表'!$B$2:$M$2,C19,'使用料計算表'!$B3:$M3)+SUMIF('使用料計算表'!$N$2:$W$2,E19,'使用料計算表'!$N3:$W3)</f>
        <v>0</v>
      </c>
      <c r="G19" s="278"/>
      <c r="H19" s="278"/>
      <c r="I19" s="279"/>
      <c r="J19" s="324" t="s">
        <v>20</v>
      </c>
      <c r="K19" s="325"/>
      <c r="L19" s="326"/>
      <c r="M19" s="265"/>
      <c r="N19" s="266"/>
      <c r="O19" s="145" t="s">
        <v>92</v>
      </c>
      <c r="P19" s="285">
        <f>'使用料計算表'!B25*'利用申込書'!M19</f>
        <v>0</v>
      </c>
      <c r="Q19" s="286"/>
      <c r="R19" s="286"/>
      <c r="S19" s="286"/>
      <c r="T19" s="286"/>
      <c r="U19" s="286"/>
      <c r="V19" s="286"/>
      <c r="W19" s="286"/>
      <c r="X19" s="286"/>
      <c r="Y19" s="286"/>
      <c r="Z19" s="287"/>
    </row>
    <row r="20" spans="1:26" ht="21" customHeight="1">
      <c r="A20" s="243"/>
      <c r="B20" s="351"/>
      <c r="C20" s="238"/>
      <c r="D20" s="344"/>
      <c r="E20" s="342"/>
      <c r="F20" s="280"/>
      <c r="G20" s="281"/>
      <c r="H20" s="281"/>
      <c r="I20" s="282"/>
      <c r="J20" s="324" t="s">
        <v>35</v>
      </c>
      <c r="K20" s="325"/>
      <c r="L20" s="326"/>
      <c r="M20" s="265"/>
      <c r="N20" s="266"/>
      <c r="O20" s="145" t="s">
        <v>92</v>
      </c>
      <c r="P20" s="233">
        <f>'使用料計算表'!B26*'利用申込書'!M20</f>
        <v>0</v>
      </c>
      <c r="Q20" s="234"/>
      <c r="R20" s="234"/>
      <c r="S20" s="234"/>
      <c r="T20" s="234"/>
      <c r="U20" s="234"/>
      <c r="V20" s="234"/>
      <c r="W20" s="234"/>
      <c r="X20" s="234"/>
      <c r="Y20" s="234"/>
      <c r="Z20" s="235"/>
    </row>
    <row r="21" spans="1:26" ht="21" customHeight="1">
      <c r="A21" s="345"/>
      <c r="B21" s="346" t="s">
        <v>5</v>
      </c>
      <c r="C21" s="236"/>
      <c r="D21" s="343"/>
      <c r="E21" s="341"/>
      <c r="F21" s="277">
        <f>SUMIF('使用料計算表'!$B$2:$M$2,C21,'使用料計算表'!$B4:$M4)+SUMIF('使用料計算表'!$N$2:$W$2,E21,'使用料計算表'!$N4:$W4)</f>
        <v>0</v>
      </c>
      <c r="G21" s="278"/>
      <c r="H21" s="278"/>
      <c r="I21" s="279"/>
      <c r="J21" s="324" t="s">
        <v>36</v>
      </c>
      <c r="K21" s="325"/>
      <c r="L21" s="326"/>
      <c r="M21" s="265"/>
      <c r="N21" s="266"/>
      <c r="O21" s="145" t="s">
        <v>92</v>
      </c>
      <c r="P21" s="274">
        <f>'使用料計算表'!B27*'利用申込書'!M21</f>
        <v>0</v>
      </c>
      <c r="Q21" s="275"/>
      <c r="R21" s="275"/>
      <c r="S21" s="275"/>
      <c r="T21" s="275"/>
      <c r="U21" s="275"/>
      <c r="V21" s="275"/>
      <c r="W21" s="275"/>
      <c r="X21" s="275"/>
      <c r="Y21" s="275"/>
      <c r="Z21" s="276"/>
    </row>
    <row r="22" spans="1:26" ht="21" customHeight="1">
      <c r="A22" s="243"/>
      <c r="B22" s="346"/>
      <c r="C22" s="238"/>
      <c r="D22" s="344"/>
      <c r="E22" s="342"/>
      <c r="F22" s="280"/>
      <c r="G22" s="281"/>
      <c r="H22" s="281"/>
      <c r="I22" s="282"/>
      <c r="J22" s="324" t="s">
        <v>37</v>
      </c>
      <c r="K22" s="325"/>
      <c r="L22" s="326"/>
      <c r="M22" s="265"/>
      <c r="N22" s="266"/>
      <c r="O22" s="145" t="s">
        <v>93</v>
      </c>
      <c r="P22" s="233">
        <f>'使用料計算表'!B30*'利用申込書'!M22</f>
        <v>0</v>
      </c>
      <c r="Q22" s="234"/>
      <c r="R22" s="234"/>
      <c r="S22" s="234"/>
      <c r="T22" s="234"/>
      <c r="U22" s="234"/>
      <c r="V22" s="234"/>
      <c r="W22" s="234"/>
      <c r="X22" s="234"/>
      <c r="Y22" s="234"/>
      <c r="Z22" s="235"/>
    </row>
    <row r="23" spans="1:26" ht="21" customHeight="1">
      <c r="A23" s="345"/>
      <c r="B23" s="346" t="s">
        <v>6</v>
      </c>
      <c r="C23" s="236"/>
      <c r="D23" s="343"/>
      <c r="E23" s="341"/>
      <c r="F23" s="277">
        <f>SUMIF('使用料計算表'!$B$2:$M$2,C23,'使用料計算表'!$B5:$M5)+SUMIF('使用料計算表'!$N$2:$W$2,E23,'使用料計算表'!$N5:$W5)</f>
        <v>0</v>
      </c>
      <c r="G23" s="278"/>
      <c r="H23" s="278"/>
      <c r="I23" s="279"/>
      <c r="J23" s="324" t="s">
        <v>99</v>
      </c>
      <c r="K23" s="325"/>
      <c r="L23" s="326"/>
      <c r="M23" s="265"/>
      <c r="N23" s="266"/>
      <c r="O23" s="145" t="s">
        <v>93</v>
      </c>
      <c r="P23" s="233">
        <f>'使用料計算表'!B31*'利用申込書'!M23</f>
        <v>0</v>
      </c>
      <c r="Q23" s="234"/>
      <c r="R23" s="234"/>
      <c r="S23" s="234"/>
      <c r="T23" s="234"/>
      <c r="U23" s="234"/>
      <c r="V23" s="234"/>
      <c r="W23" s="234"/>
      <c r="X23" s="234"/>
      <c r="Y23" s="234"/>
      <c r="Z23" s="235"/>
    </row>
    <row r="24" spans="1:26" ht="21" customHeight="1">
      <c r="A24" s="243"/>
      <c r="B24" s="346"/>
      <c r="C24" s="238"/>
      <c r="D24" s="344"/>
      <c r="E24" s="342"/>
      <c r="F24" s="280"/>
      <c r="G24" s="281"/>
      <c r="H24" s="281"/>
      <c r="I24" s="282"/>
      <c r="J24" s="324" t="s">
        <v>39</v>
      </c>
      <c r="K24" s="325"/>
      <c r="L24" s="326"/>
      <c r="M24" s="265"/>
      <c r="N24" s="266"/>
      <c r="O24" s="145" t="s">
        <v>93</v>
      </c>
      <c r="P24" s="233">
        <f>'使用料計算表'!B32*'利用申込書'!M24</f>
        <v>0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35"/>
    </row>
    <row r="25" spans="1:26" ht="21" customHeight="1">
      <c r="A25" s="345"/>
      <c r="B25" s="346" t="s">
        <v>7</v>
      </c>
      <c r="C25" s="236"/>
      <c r="D25" s="343"/>
      <c r="E25" s="341"/>
      <c r="F25" s="277">
        <f>SUMIF('使用料計算表'!$B$2:$M$2,C25,'使用料計算表'!$B6:$M6)+SUMIF('使用料計算表'!$N$2:$W$2,E25,'使用料計算表'!$N6:$W6)</f>
        <v>0</v>
      </c>
      <c r="G25" s="278"/>
      <c r="H25" s="278"/>
      <c r="I25" s="279"/>
      <c r="J25" s="324" t="s">
        <v>100</v>
      </c>
      <c r="K25" s="325"/>
      <c r="L25" s="326"/>
      <c r="M25" s="265"/>
      <c r="N25" s="266"/>
      <c r="O25" s="145" t="s">
        <v>93</v>
      </c>
      <c r="P25" s="233">
        <f>'使用料計算表'!B33*'利用申込書'!M25</f>
        <v>0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35"/>
    </row>
    <row r="26" spans="1:26" ht="21" customHeight="1">
      <c r="A26" s="243"/>
      <c r="B26" s="346"/>
      <c r="C26" s="238"/>
      <c r="D26" s="344"/>
      <c r="E26" s="342"/>
      <c r="F26" s="280"/>
      <c r="G26" s="281"/>
      <c r="H26" s="281"/>
      <c r="I26" s="282"/>
      <c r="J26" s="324" t="s">
        <v>195</v>
      </c>
      <c r="K26" s="325"/>
      <c r="L26" s="326"/>
      <c r="M26" s="265"/>
      <c r="N26" s="266"/>
      <c r="O26" s="145" t="s">
        <v>93</v>
      </c>
      <c r="P26" s="233">
        <f>'使用料計算表'!B34*'利用申込書'!M26</f>
        <v>0</v>
      </c>
      <c r="Q26" s="234"/>
      <c r="R26" s="234"/>
      <c r="S26" s="234"/>
      <c r="T26" s="234"/>
      <c r="U26" s="234"/>
      <c r="V26" s="234"/>
      <c r="W26" s="234"/>
      <c r="X26" s="234"/>
      <c r="Y26" s="234"/>
      <c r="Z26" s="235"/>
    </row>
    <row r="27" spans="1:26" ht="21" customHeight="1">
      <c r="A27" s="345"/>
      <c r="B27" s="346" t="s">
        <v>8</v>
      </c>
      <c r="C27" s="236"/>
      <c r="D27" s="237"/>
      <c r="E27" s="341"/>
      <c r="F27" s="277">
        <f>SUMIF('使用料計算表'!$B$2:$M$2,C27,'使用料計算表'!$B7:$M7)+SUMIF('使用料計算表'!$N$2:$W$2,E27,'使用料計算表'!$N7:$W7)</f>
        <v>0</v>
      </c>
      <c r="G27" s="278"/>
      <c r="H27" s="278"/>
      <c r="I27" s="279"/>
      <c r="J27" s="324" t="s">
        <v>196</v>
      </c>
      <c r="K27" s="325"/>
      <c r="L27" s="326"/>
      <c r="M27" s="265"/>
      <c r="N27" s="266"/>
      <c r="O27" s="145" t="s">
        <v>93</v>
      </c>
      <c r="P27" s="233">
        <f>'使用料計算表'!B35*'利用申込書'!M27</f>
        <v>0</v>
      </c>
      <c r="Q27" s="234"/>
      <c r="R27" s="234"/>
      <c r="S27" s="234"/>
      <c r="T27" s="234"/>
      <c r="U27" s="234"/>
      <c r="V27" s="234"/>
      <c r="W27" s="234"/>
      <c r="X27" s="234"/>
      <c r="Y27" s="234"/>
      <c r="Z27" s="235"/>
    </row>
    <row r="28" spans="1:26" ht="21" customHeight="1">
      <c r="A28" s="243"/>
      <c r="B28" s="346"/>
      <c r="C28" s="238"/>
      <c r="D28" s="239"/>
      <c r="E28" s="342"/>
      <c r="F28" s="280"/>
      <c r="G28" s="281"/>
      <c r="H28" s="281"/>
      <c r="I28" s="282"/>
      <c r="J28" s="324" t="s">
        <v>41</v>
      </c>
      <c r="K28" s="325"/>
      <c r="L28" s="326"/>
      <c r="M28" s="265"/>
      <c r="N28" s="266"/>
      <c r="O28" s="145" t="s">
        <v>92</v>
      </c>
      <c r="P28" s="233">
        <f>'使用料計算表'!B36*'利用申込書'!M28</f>
        <v>0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5"/>
    </row>
    <row r="29" spans="1:26" ht="21" customHeight="1">
      <c r="A29" s="345"/>
      <c r="B29" s="346" t="s">
        <v>9</v>
      </c>
      <c r="C29" s="236"/>
      <c r="D29" s="237"/>
      <c r="E29" s="341"/>
      <c r="F29" s="277">
        <f>SUMIF('使用料計算表'!$B$2:$M$2,C29,'使用料計算表'!$B8:$M8)+SUMIF('使用料計算表'!$N$2:$W$2,E29,'使用料計算表'!$N8:$W8)</f>
        <v>0</v>
      </c>
      <c r="G29" s="278"/>
      <c r="H29" s="278"/>
      <c r="I29" s="279"/>
      <c r="J29" s="324" t="s">
        <v>101</v>
      </c>
      <c r="K29" s="325"/>
      <c r="L29" s="326"/>
      <c r="M29" s="265"/>
      <c r="N29" s="266"/>
      <c r="O29" s="145" t="s">
        <v>93</v>
      </c>
      <c r="P29" s="233">
        <f>'使用料計算表'!B37*'利用申込書'!M29</f>
        <v>0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35"/>
    </row>
    <row r="30" spans="1:26" ht="21" customHeight="1">
      <c r="A30" s="243"/>
      <c r="B30" s="346"/>
      <c r="C30" s="238"/>
      <c r="D30" s="239"/>
      <c r="E30" s="342"/>
      <c r="F30" s="280"/>
      <c r="G30" s="281"/>
      <c r="H30" s="281"/>
      <c r="I30" s="282"/>
      <c r="J30" s="324" t="s">
        <v>24</v>
      </c>
      <c r="K30" s="325"/>
      <c r="L30" s="326"/>
      <c r="M30" s="265"/>
      <c r="N30" s="266"/>
      <c r="O30" s="145" t="s">
        <v>93</v>
      </c>
      <c r="P30" s="233">
        <f>'使用料計算表'!B39*'利用申込書'!M30</f>
        <v>0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5"/>
    </row>
    <row r="31" spans="1:26" ht="21" customHeight="1">
      <c r="A31" s="345"/>
      <c r="B31" s="346" t="s">
        <v>10</v>
      </c>
      <c r="C31" s="236"/>
      <c r="D31" s="237"/>
      <c r="E31" s="341"/>
      <c r="F31" s="277">
        <f>SUMIF('使用料計算表'!$B$2:$M$2,C31,'使用料計算表'!$B9:$M9)+SUMIF('使用料計算表'!$N$2:$W$2,E31,'使用料計算表'!$N9:$W9)</f>
        <v>0</v>
      </c>
      <c r="G31" s="278"/>
      <c r="H31" s="278"/>
      <c r="I31" s="279"/>
      <c r="J31" s="324" t="s">
        <v>25</v>
      </c>
      <c r="K31" s="325"/>
      <c r="L31" s="326"/>
      <c r="M31" s="265"/>
      <c r="N31" s="266"/>
      <c r="O31" s="145" t="s">
        <v>94</v>
      </c>
      <c r="P31" s="233">
        <f>'使用料計算表'!B40*'利用申込書'!M31</f>
        <v>0</v>
      </c>
      <c r="Q31" s="234"/>
      <c r="R31" s="234"/>
      <c r="S31" s="234"/>
      <c r="T31" s="234"/>
      <c r="U31" s="234"/>
      <c r="V31" s="234"/>
      <c r="W31" s="234"/>
      <c r="X31" s="234"/>
      <c r="Y31" s="234"/>
      <c r="Z31" s="235"/>
    </row>
    <row r="32" spans="1:26" ht="21" customHeight="1">
      <c r="A32" s="243"/>
      <c r="B32" s="346"/>
      <c r="C32" s="238"/>
      <c r="D32" s="239"/>
      <c r="E32" s="342"/>
      <c r="F32" s="280"/>
      <c r="G32" s="281"/>
      <c r="H32" s="281"/>
      <c r="I32" s="282"/>
      <c r="J32" s="324" t="s">
        <v>26</v>
      </c>
      <c r="K32" s="325"/>
      <c r="L32" s="326"/>
      <c r="M32" s="265"/>
      <c r="N32" s="266"/>
      <c r="O32" s="145" t="s">
        <v>93</v>
      </c>
      <c r="P32" s="233">
        <f>'使用料計算表'!B41*'利用申込書'!M32</f>
        <v>0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5"/>
    </row>
    <row r="33" spans="1:26" ht="21" customHeight="1">
      <c r="A33" s="345"/>
      <c r="B33" s="357" t="s">
        <v>11</v>
      </c>
      <c r="C33" s="236"/>
      <c r="D33" s="343"/>
      <c r="E33" s="341"/>
      <c r="F33" s="277">
        <f>SUMIF('使用料計算表'!$B$2:$M$2,C33,'使用料計算表'!$B10:$M10)+SUMIF('使用料計算表'!$N$2:$W$2,E33,'使用料計算表'!$N10:$W10)</f>
        <v>0</v>
      </c>
      <c r="G33" s="278"/>
      <c r="H33" s="278"/>
      <c r="I33" s="279"/>
      <c r="J33" s="324" t="s">
        <v>27</v>
      </c>
      <c r="K33" s="325"/>
      <c r="L33" s="326"/>
      <c r="M33" s="265"/>
      <c r="N33" s="266"/>
      <c r="O33" s="153" t="s">
        <v>94</v>
      </c>
      <c r="P33" s="233">
        <f>'使用料計算表'!B42*'利用申込書'!M33</f>
        <v>0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35"/>
    </row>
    <row r="34" spans="1:26" ht="21" customHeight="1">
      <c r="A34" s="243"/>
      <c r="B34" s="357"/>
      <c r="C34" s="238"/>
      <c r="D34" s="344"/>
      <c r="E34" s="342"/>
      <c r="F34" s="280"/>
      <c r="G34" s="281"/>
      <c r="H34" s="281"/>
      <c r="I34" s="282"/>
      <c r="J34" s="324" t="s">
        <v>28</v>
      </c>
      <c r="K34" s="325"/>
      <c r="L34" s="326"/>
      <c r="M34" s="265"/>
      <c r="N34" s="266"/>
      <c r="O34" s="153" t="s">
        <v>94</v>
      </c>
      <c r="P34" s="233">
        <f>'使用料計算表'!B43*'利用申込書'!M34</f>
        <v>0</v>
      </c>
      <c r="Q34" s="234"/>
      <c r="R34" s="234"/>
      <c r="S34" s="234"/>
      <c r="T34" s="234"/>
      <c r="U34" s="234"/>
      <c r="V34" s="234"/>
      <c r="W34" s="234"/>
      <c r="X34" s="234"/>
      <c r="Y34" s="234"/>
      <c r="Z34" s="235"/>
    </row>
    <row r="35" spans="1:26" ht="21" customHeight="1">
      <c r="A35" s="345"/>
      <c r="B35" s="352" t="s">
        <v>12</v>
      </c>
      <c r="C35" s="236"/>
      <c r="D35" s="237"/>
      <c r="E35" s="341"/>
      <c r="F35" s="277">
        <f>SUMIF('使用料計算表'!$B$2:$M$2,C35,'使用料計算表'!$B11:$M11)+SUMIF('使用料計算表'!$N$2:$W$2,E35,'使用料計算表'!$N11:$W11)</f>
        <v>0</v>
      </c>
      <c r="G35" s="278"/>
      <c r="H35" s="278"/>
      <c r="I35" s="279"/>
      <c r="J35" s="199" t="s">
        <v>29</v>
      </c>
      <c r="K35" s="200">
        <v>110</v>
      </c>
      <c r="L35" s="201" t="s">
        <v>43</v>
      </c>
      <c r="M35" s="267"/>
      <c r="N35" s="268"/>
      <c r="O35" s="146" t="s">
        <v>91</v>
      </c>
      <c r="P35" s="233">
        <f>K35*M35</f>
        <v>0</v>
      </c>
      <c r="Q35" s="234"/>
      <c r="R35" s="234"/>
      <c r="S35" s="234"/>
      <c r="T35" s="234"/>
      <c r="U35" s="234"/>
      <c r="V35" s="234"/>
      <c r="W35" s="234"/>
      <c r="X35" s="234"/>
      <c r="Y35" s="234"/>
      <c r="Z35" s="235"/>
    </row>
    <row r="36" spans="1:26" ht="21" customHeight="1">
      <c r="A36" s="243"/>
      <c r="B36" s="353"/>
      <c r="C36" s="370"/>
      <c r="D36" s="371"/>
      <c r="E36" s="358"/>
      <c r="F36" s="354"/>
      <c r="G36" s="355"/>
      <c r="H36" s="355"/>
      <c r="I36" s="356"/>
      <c r="J36" s="359" t="s">
        <v>232</v>
      </c>
      <c r="K36" s="360"/>
      <c r="L36" s="361"/>
      <c r="M36" s="265"/>
      <c r="N36" s="266"/>
      <c r="O36" s="146" t="s">
        <v>91</v>
      </c>
      <c r="P36" s="334">
        <f>110*M36</f>
        <v>0</v>
      </c>
      <c r="Q36" s="335"/>
      <c r="R36" s="335"/>
      <c r="S36" s="335"/>
      <c r="T36" s="335"/>
      <c r="U36" s="335"/>
      <c r="V36" s="335"/>
      <c r="W36" s="335"/>
      <c r="X36" s="335"/>
      <c r="Y36" s="335"/>
      <c r="Z36" s="336"/>
    </row>
    <row r="37" spans="1:26" ht="21" customHeight="1">
      <c r="A37" s="242"/>
      <c r="B37" s="240" t="s">
        <v>13</v>
      </c>
      <c r="C37" s="236"/>
      <c r="D37" s="237"/>
      <c r="E37" s="341"/>
      <c r="F37" s="277">
        <f>SUMIF('使用料計算表'!$B$2:$M$2,C37,'使用料計算表'!$B12:$M12)+SUMIF('使用料計算表'!$N$2:$W$2,E37,'使用料計算表'!$N12:$W12)</f>
        <v>0</v>
      </c>
      <c r="G37" s="278"/>
      <c r="H37" s="278"/>
      <c r="I37" s="279"/>
      <c r="J37" s="359" t="s">
        <v>233</v>
      </c>
      <c r="K37" s="364"/>
      <c r="L37" s="365"/>
      <c r="M37" s="265"/>
      <c r="N37" s="363"/>
      <c r="O37" s="146" t="s">
        <v>91</v>
      </c>
      <c r="P37" s="334">
        <f>110*M37</f>
        <v>0</v>
      </c>
      <c r="Q37" s="335"/>
      <c r="R37" s="335"/>
      <c r="S37" s="335"/>
      <c r="T37" s="335"/>
      <c r="U37" s="335"/>
      <c r="V37" s="335"/>
      <c r="W37" s="335"/>
      <c r="X37" s="335"/>
      <c r="Y37" s="335"/>
      <c r="Z37" s="336"/>
    </row>
    <row r="38" spans="1:27" ht="21" customHeight="1">
      <c r="A38" s="243"/>
      <c r="B38" s="241"/>
      <c r="C38" s="238"/>
      <c r="D38" s="239"/>
      <c r="E38" s="342"/>
      <c r="F38" s="280"/>
      <c r="G38" s="281"/>
      <c r="H38" s="281"/>
      <c r="I38" s="282"/>
      <c r="J38" s="253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5"/>
      <c r="AA38" s="154"/>
    </row>
    <row r="39" spans="1:26" ht="40.5" customHeight="1">
      <c r="A39" s="306" t="s">
        <v>56</v>
      </c>
      <c r="B39" s="307"/>
      <c r="C39" s="271"/>
      <c r="D39" s="272"/>
      <c r="E39" s="272"/>
      <c r="F39" s="366">
        <f>SUM(F19:I38)</f>
        <v>0</v>
      </c>
      <c r="G39" s="366"/>
      <c r="H39" s="366"/>
      <c r="I39" s="367"/>
      <c r="J39" s="262" t="s">
        <v>56</v>
      </c>
      <c r="K39" s="263"/>
      <c r="L39" s="263"/>
      <c r="M39" s="263"/>
      <c r="N39" s="263"/>
      <c r="O39" s="264"/>
      <c r="P39" s="233">
        <f>SUM(P19:Z37)</f>
        <v>0</v>
      </c>
      <c r="Q39" s="234"/>
      <c r="R39" s="234"/>
      <c r="S39" s="234"/>
      <c r="T39" s="234"/>
      <c r="U39" s="234"/>
      <c r="V39" s="234"/>
      <c r="W39" s="234"/>
      <c r="X39" s="234"/>
      <c r="Y39" s="234"/>
      <c r="Z39" s="235"/>
    </row>
    <row r="40" spans="1:26" ht="40.5" customHeight="1">
      <c r="A40" s="147" t="s">
        <v>15</v>
      </c>
      <c r="B40" s="373" t="s">
        <v>109</v>
      </c>
      <c r="C40" s="374"/>
      <c r="D40" s="374"/>
      <c r="E40" s="374"/>
      <c r="F40" s="374"/>
      <c r="G40" s="374"/>
      <c r="H40" s="374"/>
      <c r="I40" s="375"/>
      <c r="J40" s="271" t="s">
        <v>165</v>
      </c>
      <c r="K40" s="272"/>
      <c r="L40" s="272"/>
      <c r="M40" s="272"/>
      <c r="N40" s="272"/>
      <c r="O40" s="307"/>
      <c r="P40" s="331">
        <f>F39+P39</f>
        <v>0</v>
      </c>
      <c r="Q40" s="332"/>
      <c r="R40" s="332"/>
      <c r="S40" s="332"/>
      <c r="T40" s="332"/>
      <c r="U40" s="332"/>
      <c r="V40" s="332"/>
      <c r="W40" s="332"/>
      <c r="X40" s="332"/>
      <c r="Y40" s="332"/>
      <c r="Z40" s="333"/>
    </row>
    <row r="41" spans="1:26" ht="20.25" customHeight="1">
      <c r="A41" s="231" t="s">
        <v>162</v>
      </c>
      <c r="B41" s="256"/>
      <c r="C41" s="257"/>
      <c r="D41" s="257"/>
      <c r="E41" s="257"/>
      <c r="F41" s="257"/>
      <c r="G41" s="257"/>
      <c r="H41" s="258"/>
      <c r="I41" s="339" t="s">
        <v>197</v>
      </c>
      <c r="J41" s="362" t="s">
        <v>163</v>
      </c>
      <c r="K41" s="362"/>
      <c r="L41" s="362"/>
      <c r="M41" s="337" t="s">
        <v>243</v>
      </c>
      <c r="N41" s="337"/>
      <c r="O41" s="337"/>
      <c r="P41" s="338"/>
      <c r="Q41" s="328" t="s">
        <v>106</v>
      </c>
      <c r="R41" s="329"/>
      <c r="S41" s="330"/>
      <c r="T41" s="317" t="s">
        <v>30</v>
      </c>
      <c r="U41" s="318"/>
      <c r="V41" s="244"/>
      <c r="W41" s="245"/>
      <c r="X41" s="245"/>
      <c r="Y41" s="245"/>
      <c r="Z41" s="246"/>
    </row>
    <row r="42" spans="1:26" ht="75" customHeight="1" thickBot="1">
      <c r="A42" s="232"/>
      <c r="B42" s="259"/>
      <c r="C42" s="260"/>
      <c r="D42" s="260"/>
      <c r="E42" s="260"/>
      <c r="F42" s="260"/>
      <c r="G42" s="260"/>
      <c r="H42" s="261"/>
      <c r="I42" s="340"/>
      <c r="J42" s="368"/>
      <c r="K42" s="368"/>
      <c r="L42" s="368"/>
      <c r="M42" s="369"/>
      <c r="N42" s="369"/>
      <c r="O42" s="369"/>
      <c r="P42" s="369"/>
      <c r="Q42" s="250"/>
      <c r="R42" s="251"/>
      <c r="S42" s="252"/>
      <c r="T42" s="319"/>
      <c r="U42" s="320"/>
      <c r="V42" s="247"/>
      <c r="W42" s="248"/>
      <c r="X42" s="248"/>
      <c r="Y42" s="248"/>
      <c r="Z42" s="249"/>
    </row>
  </sheetData>
  <sheetProtection/>
  <mergeCells count="158">
    <mergeCell ref="F2:O2"/>
    <mergeCell ref="A13:B13"/>
    <mergeCell ref="B40:I40"/>
    <mergeCell ref="B29:B30"/>
    <mergeCell ref="B31:B32"/>
    <mergeCell ref="C27:D28"/>
    <mergeCell ref="A25:A26"/>
    <mergeCell ref="B21:B22"/>
    <mergeCell ref="B23:B24"/>
    <mergeCell ref="B25:B26"/>
    <mergeCell ref="C39:E39"/>
    <mergeCell ref="F39:I39"/>
    <mergeCell ref="C23:D24"/>
    <mergeCell ref="J42:L42"/>
    <mergeCell ref="M42:P42"/>
    <mergeCell ref="A29:A30"/>
    <mergeCell ref="A31:A32"/>
    <mergeCell ref="C33:D34"/>
    <mergeCell ref="C35:D36"/>
    <mergeCell ref="E29:E30"/>
    <mergeCell ref="J41:L41"/>
    <mergeCell ref="J34:L34"/>
    <mergeCell ref="F31:I32"/>
    <mergeCell ref="M36:N36"/>
    <mergeCell ref="M37:N37"/>
    <mergeCell ref="J37:L37"/>
    <mergeCell ref="J25:L25"/>
    <mergeCell ref="E31:E32"/>
    <mergeCell ref="J33:L33"/>
    <mergeCell ref="J29:L29"/>
    <mergeCell ref="E25:E26"/>
    <mergeCell ref="E35:E36"/>
    <mergeCell ref="J36:L36"/>
    <mergeCell ref="E33:E34"/>
    <mergeCell ref="F29:I30"/>
    <mergeCell ref="E37:E38"/>
    <mergeCell ref="F37:I38"/>
    <mergeCell ref="C29:D30"/>
    <mergeCell ref="A35:A36"/>
    <mergeCell ref="B35:B36"/>
    <mergeCell ref="F35:I36"/>
    <mergeCell ref="A33:A34"/>
    <mergeCell ref="B33:B34"/>
    <mergeCell ref="C31:D32"/>
    <mergeCell ref="A19:A20"/>
    <mergeCell ref="J18:L18"/>
    <mergeCell ref="J19:L19"/>
    <mergeCell ref="F19:I20"/>
    <mergeCell ref="A14:B14"/>
    <mergeCell ref="A17:B18"/>
    <mergeCell ref="C18:D18"/>
    <mergeCell ref="C14:H14"/>
    <mergeCell ref="A15:B15"/>
    <mergeCell ref="B19:B20"/>
    <mergeCell ref="P27:Z27"/>
    <mergeCell ref="J30:L30"/>
    <mergeCell ref="J31:L31"/>
    <mergeCell ref="J32:L32"/>
    <mergeCell ref="P31:Z31"/>
    <mergeCell ref="M27:N27"/>
    <mergeCell ref="M29:N29"/>
    <mergeCell ref="J28:L28"/>
    <mergeCell ref="P28:Z28"/>
    <mergeCell ref="M28:N28"/>
    <mergeCell ref="A21:A22"/>
    <mergeCell ref="F27:I28"/>
    <mergeCell ref="A23:A24"/>
    <mergeCell ref="F25:I26"/>
    <mergeCell ref="E23:E24"/>
    <mergeCell ref="C25:D26"/>
    <mergeCell ref="E27:E28"/>
    <mergeCell ref="C21:D22"/>
    <mergeCell ref="A27:A28"/>
    <mergeCell ref="B27:B28"/>
    <mergeCell ref="P24:Z24"/>
    <mergeCell ref="C19:D20"/>
    <mergeCell ref="J21:L21"/>
    <mergeCell ref="M24:N24"/>
    <mergeCell ref="M23:N23"/>
    <mergeCell ref="J22:L22"/>
    <mergeCell ref="M22:N22"/>
    <mergeCell ref="E19:E20"/>
    <mergeCell ref="J23:L23"/>
    <mergeCell ref="J24:L24"/>
    <mergeCell ref="A39:B39"/>
    <mergeCell ref="I41:I42"/>
    <mergeCell ref="M18:O18"/>
    <mergeCell ref="J27:L27"/>
    <mergeCell ref="F33:I34"/>
    <mergeCell ref="J20:L20"/>
    <mergeCell ref="F21:I22"/>
    <mergeCell ref="M25:N25"/>
    <mergeCell ref="M19:N19"/>
    <mergeCell ref="E21:E22"/>
    <mergeCell ref="Q41:S41"/>
    <mergeCell ref="P40:Z40"/>
    <mergeCell ref="P36:Z36"/>
    <mergeCell ref="P37:Z37"/>
    <mergeCell ref="M31:N31"/>
    <mergeCell ref="M32:N32"/>
    <mergeCell ref="P32:Z32"/>
    <mergeCell ref="P34:Z34"/>
    <mergeCell ref="P35:Z35"/>
    <mergeCell ref="M41:P41"/>
    <mergeCell ref="T41:U42"/>
    <mergeCell ref="J40:O40"/>
    <mergeCell ref="C15:L15"/>
    <mergeCell ref="M15:Q15"/>
    <mergeCell ref="R15:W15"/>
    <mergeCell ref="C17:E17"/>
    <mergeCell ref="J26:L26"/>
    <mergeCell ref="P22:Z22"/>
    <mergeCell ref="P23:Z23"/>
    <mergeCell ref="A16:I16"/>
    <mergeCell ref="A1:Z1"/>
    <mergeCell ref="C10:Z10"/>
    <mergeCell ref="M14:O14"/>
    <mergeCell ref="Q14:R14"/>
    <mergeCell ref="S14:Z14"/>
    <mergeCell ref="A10:B10"/>
    <mergeCell ref="A11:B11"/>
    <mergeCell ref="C11:Z11"/>
    <mergeCell ref="Q12:Z12"/>
    <mergeCell ref="J14:L14"/>
    <mergeCell ref="M5:Y5"/>
    <mergeCell ref="M6:Y6"/>
    <mergeCell ref="M7:Y7"/>
    <mergeCell ref="M8:Y8"/>
    <mergeCell ref="P19:Z19"/>
    <mergeCell ref="F17:I18"/>
    <mergeCell ref="J16:Z17"/>
    <mergeCell ref="A12:B12"/>
    <mergeCell ref="P26:Z26"/>
    <mergeCell ref="P20:Z20"/>
    <mergeCell ref="P18:Z18"/>
    <mergeCell ref="P21:Z21"/>
    <mergeCell ref="M26:N26"/>
    <mergeCell ref="P25:Z25"/>
    <mergeCell ref="M20:N20"/>
    <mergeCell ref="M21:N21"/>
    <mergeCell ref="F23:I24"/>
    <mergeCell ref="P39:Z39"/>
    <mergeCell ref="M30:N30"/>
    <mergeCell ref="P33:Z33"/>
    <mergeCell ref="M35:N35"/>
    <mergeCell ref="M34:N34"/>
    <mergeCell ref="M33:N33"/>
    <mergeCell ref="P30:Z30"/>
    <mergeCell ref="A41:A42"/>
    <mergeCell ref="P29:Z29"/>
    <mergeCell ref="C37:D38"/>
    <mergeCell ref="B37:B38"/>
    <mergeCell ref="A37:A38"/>
    <mergeCell ref="V41:Z42"/>
    <mergeCell ref="Q42:S42"/>
    <mergeCell ref="J38:Z38"/>
    <mergeCell ref="B41:H42"/>
    <mergeCell ref="J39:O39"/>
  </mergeCells>
  <dataValidations count="29">
    <dataValidation type="list" allowBlank="1" showInputMessage="1" showErrorMessage="1" promptTitle="○の入力" prompt="使用した部屋に○を選択してください。" errorTitle="使用した部屋への入力" error="選択してください。" imeMode="off" sqref="A19:A35">
      <formula1>"○"</formula1>
    </dataValidation>
    <dataValidation allowBlank="1" showInputMessage="1" showErrorMessage="1" promptTitle="宛名の入力" prompt="宛名を入力してください。" imeMode="on" sqref="C5:C6"/>
    <dataValidation type="list" allowBlank="1" showInputMessage="1" showErrorMessage="1" promptTitle="年の入力" prompt="選択してください。" errorTitle="年の入力間違い" error="必ず選択してください。" imeMode="off" sqref="S3 E12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Title="月の入力" prompt="選択してくでさい。" errorTitle="月の入力間違い" error="必ず選択してください。" imeMode="off" sqref="U3 G12">
      <formula1>"1,2,3,4,5,6,7,8,9,10,11,12"</formula1>
    </dataValidation>
    <dataValidation type="list" allowBlank="1" showInputMessage="1" showErrorMessage="1" promptTitle="日の入力" prompt="選択してください。" errorTitle="日の入力" error="必ず選択してください。" imeMode="off" sqref="W3 I12">
      <formula1>"1,2,3,4,5,6,7,8,9,10,11,12,13,14,15,16,17,18,19,20,21,22,23,24,25,26,27,28,29,30,31"</formula1>
    </dataValidation>
    <dataValidation type="whole" allowBlank="1" showInputMessage="1" showErrorMessage="1" promptTitle="参加人数の入力" prompt="参加者数を入力してください。" errorTitle="参加人数入力間違い" error="整数を入力してください。" imeMode="off" sqref="C14:H14">
      <formula1>1</formula1>
      <formula2>2000</formula2>
    </dataValidation>
    <dataValidation type="list" allowBlank="1" showInputMessage="1" showErrorMessage="1" promptTitle="開始時間（時）の入力" prompt="選択してください。" errorTitle="入力間違い" error="必ず選択してください。" imeMode="off" sqref="E13">
      <formula1>"7,8,9,10,11,12,13,14,15,16,17,18,19,20,21,22,23"</formula1>
    </dataValidation>
    <dataValidation type="list" allowBlank="1" showInputMessage="1" showErrorMessage="1" promptTitle="開始時間（分）の入力" prompt="選択してください。" errorTitle="入力間違い" error="必ず選択してください。" imeMode="off" sqref="G13">
      <formula1>"00,10,15,20,30,40,45,50"</formula1>
    </dataValidation>
    <dataValidation type="list" allowBlank="1" showInputMessage="1" showErrorMessage="1" promptTitle="入場料徴収の有無" prompt="有か無かを選択してください。" errorTitle="入力間違い" error="選択してください。" sqref="C15">
      <formula1>"有,無"</formula1>
    </dataValidation>
    <dataValidation allowBlank="1" showInputMessage="1" showErrorMessage="1" promptTitle="入場料徴収時の金額の入力" prompt="入場料徴収時の金額を記載してください。" imeMode="off" sqref="R15:W15"/>
    <dataValidation type="list" allowBlank="1" showInputMessage="1" showErrorMessage="1" promptTitle="電気料の時間単価の入力" prompt="電気料の時間単価を選択してください。" errorTitle="入力間違い" error="必ず選択してください。" imeMode="off" sqref="K35">
      <formula1>"110,220,330"</formula1>
    </dataValidation>
    <dataValidation type="list" allowBlank="1" showInputMessage="1" showErrorMessage="1" promptTitle="時間外加算時の入力" prompt="夜９時以降の利用時に超過時間（１時間単位）を選択してください。" errorTitle="入力間違い" error="選択してください。" imeMode="off" sqref="E19:E35 E37">
      <formula1>"1,2,3,4,5,1#,2#,3#,4#,5#"</formula1>
    </dataValidation>
    <dataValidation type="whole" allowBlank="1" showInputMessage="1" showErrorMessage="1" promptTitle="使用した数の入力" prompt="使用した台数を整数で入力してください。" errorTitle="入力ミス" error="整数を入力してください。&#10;" imeMode="off" sqref="N28:N29 N20:N21 N37 M20:M37">
      <formula1>0</formula1>
      <formula2>10</formula2>
    </dataValidation>
    <dataValidation type="whole" operator="greaterThanOrEqual" allowBlank="1" showInputMessage="1" showErrorMessage="1" promptTitle="使用した数の入力" prompt="使用した台数を整数で入力してください。" errorTitle="入力ミス" error="１～１０の整数を入力してください。&#10;" imeMode="off" sqref="M19:N19">
      <formula1>0</formula1>
    </dataValidation>
    <dataValidation type="list" allowBlank="1" showInputMessage="1" showErrorMessage="1" promptTitle="利用区分の選択" prompt="下記の区分を参照して選択してください。" errorTitle="入力間違い" error="必ず選択してください。" imeMode="off" sqref="D19:D36 C19:C37">
      <formula1>"A,B,C,D,A+D,C+D,A#,B#,C#,D#,A#+D#,C#+D#"</formula1>
    </dataValidation>
    <dataValidation allowBlank="1" showInputMessage="1" showErrorMessage="1" promptTitle="住所を入力" prompt="住所を記載してください。" imeMode="on" sqref="M7"/>
    <dataValidation allowBlank="1" showInputMessage="1" showErrorMessage="1" promptTitle="団体名を入力" prompt="使用団体長名を記載してください。&#10;例：～課長、～所長、～センター所長　等" imeMode="on" sqref="M5"/>
    <dataValidation allowBlank="1" showInputMessage="1" showErrorMessage="1" promptTitle="電話番号の入力" prompt="電話番号を入力してください。" imeMode="off" sqref="M8"/>
    <dataValidation allowBlank="1" showInputMessage="1" showErrorMessage="1" promptTitle="利用責任者名の入力" prompt="利用される方の部署、役職、氏名を記入してください。&#10;例：○○課○○班係長○○　○○&#10;" imeMode="on" sqref="S14:Z14"/>
    <dataValidation allowBlank="1" showInputMessage="1" showErrorMessage="1" promptTitle="利用目的の入力" prompt="会議等の名称を記載してください。" imeMode="on" sqref="C10:Z10"/>
    <dataValidation allowBlank="1" showInputMessage="1" showErrorMessage="1" promptTitle="駐車予定台数の入力" prompt="駐車予定台数を入力してください。" errorTitle="整数の入力" error="整数以外を入力しないでください。" sqref="M14:O14"/>
    <dataValidation type="list" allowBlank="1" showInputMessage="1" showErrorMessage="1" promptTitle="終了時間（分）の入力" prompt="選択してください。" errorTitle="入力間違い" error="必ず選択してください。" imeMode="off" sqref="L13">
      <formula1>"00,10,15,20,30,40,45,50"</formula1>
    </dataValidation>
    <dataValidation type="list" allowBlank="1" showInputMessage="1" showErrorMessage="1" promptTitle="終了時間（時）の入力" prompt="選択してください。" errorTitle="入力間違い" error="必ず選択してください。" imeMode="off" sqref="J13">
      <formula1>"7,8,9,10,11,12,13,14,15,16,17,18,19,20,21,22,23"</formula1>
    </dataValidation>
    <dataValidation type="list" allowBlank="1" showInputMessage="1" showErrorMessage="1" promptTitle="曜日の入力" prompt="選択してください。" errorTitle="曜日の入力間違い" error="必ず選択してください。" imeMode="off" sqref="K12">
      <formula1>"月,火,水,木,金,土,日"</formula1>
    </dataValidation>
    <dataValidation type="list" allowBlank="1" showInputMessage="1" showErrorMessage="1" sqref="R13">
      <formula1>"7,8,,9,10,11,12,13,14,15,16,17,18,19,20,21,22,23"</formula1>
    </dataValidation>
    <dataValidation type="list" allowBlank="1" showInputMessage="1" showErrorMessage="1" sqref="T13">
      <formula1>"00,10,15,20,30,40,45,50,"</formula1>
    </dataValidation>
    <dataValidation type="list" allowBlank="1" showInputMessage="1" showErrorMessage="1" sqref="W13">
      <formula1>"7,8,9,10,11,12,13,14,15,16,17,18,19,20,21,22,23"</formula1>
    </dataValidation>
    <dataValidation type="list" allowBlank="1" showInputMessage="1" showErrorMessage="1" sqref="Y13">
      <formula1>"00,10,15,20,30,40,45,50"</formula1>
    </dataValidation>
    <dataValidation type="list" allowBlank="1" showInputMessage="1" showErrorMessage="1" promptTitle="○の入力" prompt="使用した機器に○を選択してください。" errorTitle="使用した部屋への入力" error="選択してください。" imeMode="off" sqref="A37">
      <formula1>"○"</formula1>
    </dataValidation>
  </dataValidations>
  <printOptions horizontalCentered="1"/>
  <pageMargins left="0.4330708661417323" right="0.4330708661417323" top="0.5118110236220472" bottom="0.5511811023622047" header="0.5118110236220472" footer="0.5118110236220472"/>
  <pageSetup fitToHeight="1" fitToWidth="1" horizontalDpi="600" verticalDpi="600" orientation="portrait" paperSize="9" scale="84" r:id="rId1"/>
  <ignoredErrors>
    <ignoredError sqref="P36:P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41"/>
  <sheetViews>
    <sheetView showGridLines="0" showZeros="0" zoomScale="85" zoomScaleNormal="85" zoomScaleSheetLayoutView="75" zoomScalePageLayoutView="0" workbookViewId="0" topLeftCell="A1">
      <selection activeCell="F32" sqref="F32:I33"/>
    </sheetView>
  </sheetViews>
  <sheetFormatPr defaultColWidth="9.00390625" defaultRowHeight="13.5"/>
  <cols>
    <col min="1" max="1" width="5.00390625" style="50" customWidth="1"/>
    <col min="2" max="2" width="16.875" style="50" customWidth="1"/>
    <col min="3" max="4" width="4.75390625" style="50" customWidth="1"/>
    <col min="5" max="5" width="4.875" style="50" customWidth="1"/>
    <col min="6" max="6" width="4.00390625" style="50" customWidth="1"/>
    <col min="7" max="7" width="4.50390625" style="50" customWidth="1"/>
    <col min="8" max="9" width="4.00390625" style="50" customWidth="1"/>
    <col min="10" max="10" width="6.875" style="50" customWidth="1"/>
    <col min="11" max="12" width="3.625" style="50" customWidth="1"/>
    <col min="13" max="13" width="2.75390625" style="50" customWidth="1"/>
    <col min="14" max="14" width="3.875" style="50" customWidth="1"/>
    <col min="15" max="16" width="3.50390625" style="50" customWidth="1"/>
    <col min="17" max="17" width="4.75390625" style="50" customWidth="1"/>
    <col min="18" max="18" width="3.50390625" style="50" customWidth="1"/>
    <col min="19" max="19" width="3.375" style="50" customWidth="1"/>
    <col min="20" max="20" width="3.50390625" style="50" customWidth="1"/>
    <col min="21" max="21" width="2.50390625" style="50" customWidth="1"/>
    <col min="22" max="22" width="3.375" style="50" customWidth="1"/>
    <col min="23" max="23" width="3.125" style="50" customWidth="1"/>
    <col min="24" max="24" width="2.50390625" style="50" customWidth="1"/>
    <col min="25" max="25" width="3.00390625" style="50" customWidth="1"/>
    <col min="26" max="26" width="2.875" style="50" customWidth="1"/>
    <col min="27" max="16384" width="9.00390625" style="50" customWidth="1"/>
  </cols>
  <sheetData>
    <row r="1" spans="1:27" ht="30.75" customHeight="1">
      <c r="A1" s="471" t="s">
        <v>31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1" t="s">
        <v>111</v>
      </c>
    </row>
    <row r="2" spans="2:23" ht="22.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P2" s="61"/>
      <c r="Q2" s="61" t="s">
        <v>210</v>
      </c>
      <c r="R2" s="110">
        <f>E11</f>
        <v>0</v>
      </c>
      <c r="S2" s="62" t="s">
        <v>47</v>
      </c>
      <c r="T2" s="110">
        <f>G11</f>
        <v>0</v>
      </c>
      <c r="U2" s="62" t="s">
        <v>44</v>
      </c>
      <c r="V2" s="110">
        <f>I11</f>
        <v>0</v>
      </c>
      <c r="W2" s="62" t="s">
        <v>45</v>
      </c>
    </row>
    <row r="3" spans="1:19" ht="19.5" customHeight="1">
      <c r="A3" s="62"/>
      <c r="B3" s="474">
        <f>'利用申込書'!M5</f>
        <v>0</v>
      </c>
      <c r="C3" s="474"/>
      <c r="D3" s="474"/>
      <c r="E3" s="474"/>
      <c r="F3" s="474"/>
      <c r="G3" s="474"/>
      <c r="H3" s="62" t="s">
        <v>34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2" ht="19.5" customHeight="1">
      <c r="A4" s="62"/>
      <c r="B4" s="63"/>
      <c r="C4" s="64"/>
      <c r="D4" s="64"/>
      <c r="E4" s="64"/>
      <c r="F4" s="64"/>
      <c r="G4" s="64"/>
      <c r="I4" s="62"/>
      <c r="M4" s="62" t="s">
        <v>161</v>
      </c>
      <c r="N4" s="62"/>
      <c r="O4" s="62"/>
      <c r="P4" s="62"/>
      <c r="Q4" s="62"/>
      <c r="R4" s="62"/>
      <c r="S4" s="62"/>
      <c r="T4" s="62"/>
      <c r="U4" s="62"/>
      <c r="V4" s="62"/>
    </row>
    <row r="5" spans="1:22" ht="14.25" customHeight="1">
      <c r="A5" s="62"/>
      <c r="B5" s="63"/>
      <c r="C5" s="64"/>
      <c r="D5" s="64"/>
      <c r="E5" s="64"/>
      <c r="F5" s="64"/>
      <c r="G5" s="64"/>
      <c r="I5" s="62"/>
      <c r="M5" s="62"/>
      <c r="N5" s="62"/>
      <c r="Q5" s="62"/>
      <c r="R5" s="62" t="s">
        <v>110</v>
      </c>
      <c r="S5" s="62"/>
      <c r="T5" s="62"/>
      <c r="U5" s="62"/>
      <c r="V5" s="62"/>
    </row>
    <row r="6" spans="1:22" ht="14.25" customHeight="1">
      <c r="A6" s="62"/>
      <c r="B6" s="62"/>
      <c r="C6" s="62"/>
      <c r="D6" s="62"/>
      <c r="E6" s="62"/>
      <c r="F6" s="62"/>
      <c r="G6" s="62"/>
      <c r="H6" s="62"/>
      <c r="I6" s="62"/>
      <c r="M6" s="62" t="s">
        <v>32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14.25" customHeight="1">
      <c r="A7" s="62"/>
      <c r="B7" s="62"/>
      <c r="C7" s="62"/>
      <c r="D7" s="62"/>
      <c r="E7" s="62"/>
      <c r="F7" s="62"/>
      <c r="G7" s="62"/>
      <c r="H7" s="62"/>
      <c r="I7" s="62"/>
      <c r="M7" s="62" t="s">
        <v>85</v>
      </c>
      <c r="N7" s="62"/>
      <c r="O7" s="62"/>
      <c r="P7" s="62"/>
      <c r="Q7" s="62"/>
      <c r="R7" s="62"/>
      <c r="S7" s="62"/>
      <c r="T7" s="62"/>
      <c r="U7" s="62"/>
      <c r="V7" s="62"/>
    </row>
    <row r="8" spans="1:19" ht="19.5" customHeight="1" thickBot="1">
      <c r="A8" s="62" t="s">
        <v>33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26" ht="24" customHeight="1">
      <c r="A9" s="431" t="s">
        <v>0</v>
      </c>
      <c r="B9" s="432"/>
      <c r="C9" s="475">
        <f>'利用申込書'!C10</f>
        <v>0</v>
      </c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7"/>
    </row>
    <row r="10" spans="1:26" ht="21" customHeight="1">
      <c r="A10" s="430" t="s">
        <v>1</v>
      </c>
      <c r="B10" s="407"/>
      <c r="C10" s="478" t="s">
        <v>174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479"/>
      <c r="T10" s="479"/>
      <c r="U10" s="479"/>
      <c r="V10" s="479"/>
      <c r="W10" s="479"/>
      <c r="X10" s="479"/>
      <c r="Y10" s="479"/>
      <c r="Z10" s="480"/>
    </row>
    <row r="11" spans="1:26" ht="21" customHeight="1">
      <c r="A11" s="433" t="s">
        <v>51</v>
      </c>
      <c r="B11" s="434"/>
      <c r="C11" s="116"/>
      <c r="D11" s="115" t="s">
        <v>210</v>
      </c>
      <c r="E11" s="111">
        <f>'利用申込書'!E12</f>
        <v>0</v>
      </c>
      <c r="F11" s="90" t="s">
        <v>47</v>
      </c>
      <c r="G11" s="111">
        <f>'利用申込書'!G12</f>
        <v>0</v>
      </c>
      <c r="H11" s="65" t="s">
        <v>44</v>
      </c>
      <c r="I11" s="111">
        <f>'利用申込書'!I12</f>
        <v>0</v>
      </c>
      <c r="J11" s="65" t="s">
        <v>235</v>
      </c>
      <c r="K11" s="111">
        <f>'利用申込書'!K12</f>
        <v>0</v>
      </c>
      <c r="L11" s="65" t="s">
        <v>46</v>
      </c>
      <c r="M11" s="65"/>
      <c r="N11" s="65"/>
      <c r="O11" s="65"/>
      <c r="P11" s="66"/>
      <c r="Q11" s="481" t="s">
        <v>52</v>
      </c>
      <c r="R11" s="482"/>
      <c r="S11" s="482"/>
      <c r="T11" s="482"/>
      <c r="U11" s="482"/>
      <c r="V11" s="482"/>
      <c r="W11" s="482"/>
      <c r="X11" s="482"/>
      <c r="Y11" s="482"/>
      <c r="Z11" s="483"/>
    </row>
    <row r="12" spans="1:26" ht="21" customHeight="1">
      <c r="A12" s="433" t="s">
        <v>14</v>
      </c>
      <c r="B12" s="434"/>
      <c r="C12" s="67"/>
      <c r="D12" s="68"/>
      <c r="E12" s="112">
        <f>'利用申込書'!E13</f>
        <v>0</v>
      </c>
      <c r="F12" s="68" t="s">
        <v>48</v>
      </c>
      <c r="G12" s="69">
        <f>'利用申込書'!G13</f>
        <v>0</v>
      </c>
      <c r="H12" s="68" t="s">
        <v>49</v>
      </c>
      <c r="I12" s="70" t="s">
        <v>167</v>
      </c>
      <c r="J12" s="112">
        <f>'利用申込書'!J13</f>
        <v>0</v>
      </c>
      <c r="K12" s="68" t="s">
        <v>48</v>
      </c>
      <c r="L12" s="69">
        <f>'利用申込書'!L13</f>
        <v>0</v>
      </c>
      <c r="M12" s="68" t="s">
        <v>49</v>
      </c>
      <c r="N12" s="69"/>
      <c r="O12" s="69"/>
      <c r="P12" s="68"/>
      <c r="Q12" s="71"/>
      <c r="R12" s="109">
        <f>'利用申込書'!R13</f>
        <v>0</v>
      </c>
      <c r="S12" s="72" t="s">
        <v>48</v>
      </c>
      <c r="T12" s="48">
        <f>'利用申込書'!T13</f>
        <v>0</v>
      </c>
      <c r="U12" s="72" t="s">
        <v>49</v>
      </c>
      <c r="V12" s="73" t="s">
        <v>167</v>
      </c>
      <c r="W12" s="109">
        <f>'利用申込書'!W13</f>
        <v>0</v>
      </c>
      <c r="X12" s="72" t="s">
        <v>48</v>
      </c>
      <c r="Y12" s="48">
        <f>'利用申込書'!Y13</f>
        <v>0</v>
      </c>
      <c r="Z12" s="74" t="s">
        <v>49</v>
      </c>
    </row>
    <row r="13" spans="1:26" ht="21" customHeight="1">
      <c r="A13" s="430" t="s">
        <v>2</v>
      </c>
      <c r="B13" s="407"/>
      <c r="C13" s="464">
        <f>'利用申込書'!C14</f>
        <v>0</v>
      </c>
      <c r="D13" s="465"/>
      <c r="E13" s="465"/>
      <c r="F13" s="465"/>
      <c r="G13" s="465"/>
      <c r="H13" s="465"/>
      <c r="I13" s="75" t="s">
        <v>50</v>
      </c>
      <c r="J13" s="478" t="s">
        <v>108</v>
      </c>
      <c r="K13" s="484"/>
      <c r="L13" s="485"/>
      <c r="M13" s="486">
        <f>'利用申込書'!M14</f>
        <v>0</v>
      </c>
      <c r="N13" s="487"/>
      <c r="O13" s="487"/>
      <c r="P13" s="75" t="s">
        <v>93</v>
      </c>
      <c r="Q13" s="460" t="s">
        <v>225</v>
      </c>
      <c r="R13" s="461"/>
      <c r="S13" s="462">
        <f>'利用申込書'!S14</f>
        <v>0</v>
      </c>
      <c r="T13" s="462"/>
      <c r="U13" s="462"/>
      <c r="V13" s="462"/>
      <c r="W13" s="462"/>
      <c r="X13" s="462"/>
      <c r="Y13" s="462"/>
      <c r="Z13" s="463"/>
    </row>
    <row r="14" spans="1:26" ht="21" customHeight="1">
      <c r="A14" s="430" t="s">
        <v>3</v>
      </c>
      <c r="B14" s="407"/>
      <c r="C14" s="472" t="str">
        <f>'利用申込書'!C15</f>
        <v>無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66" t="s">
        <v>168</v>
      </c>
      <c r="N14" s="467"/>
      <c r="O14" s="467"/>
      <c r="P14" s="467"/>
      <c r="Q14" s="467"/>
      <c r="R14" s="418">
        <f>'利用申込書'!R15</f>
        <v>0</v>
      </c>
      <c r="S14" s="418"/>
      <c r="T14" s="418"/>
      <c r="U14" s="418"/>
      <c r="V14" s="418"/>
      <c r="W14" s="418"/>
      <c r="X14" s="77" t="s">
        <v>55</v>
      </c>
      <c r="Y14" s="76"/>
      <c r="Z14" s="78"/>
    </row>
    <row r="15" spans="1:26" ht="21" customHeight="1">
      <c r="A15" s="427" t="s">
        <v>58</v>
      </c>
      <c r="B15" s="420"/>
      <c r="C15" s="420"/>
      <c r="D15" s="420"/>
      <c r="E15" s="420"/>
      <c r="F15" s="420"/>
      <c r="G15" s="420"/>
      <c r="H15" s="420"/>
      <c r="I15" s="421"/>
      <c r="J15" s="419" t="s">
        <v>19</v>
      </c>
      <c r="K15" s="420"/>
      <c r="L15" s="420"/>
      <c r="M15" s="420"/>
      <c r="N15" s="420"/>
      <c r="O15" s="420"/>
      <c r="P15" s="420"/>
      <c r="Q15" s="420"/>
      <c r="R15" s="420"/>
      <c r="S15" s="420"/>
      <c r="T15" s="87"/>
      <c r="U15" s="87"/>
      <c r="V15" s="87"/>
      <c r="W15" s="87"/>
      <c r="X15" s="87"/>
      <c r="Y15" s="87"/>
      <c r="Z15" s="91"/>
    </row>
    <row r="16" spans="1:26" ht="21" customHeight="1">
      <c r="A16" s="427" t="s">
        <v>57</v>
      </c>
      <c r="B16" s="420"/>
      <c r="C16" s="419" t="s">
        <v>15</v>
      </c>
      <c r="D16" s="420"/>
      <c r="E16" s="421"/>
      <c r="F16" s="419" t="s">
        <v>16</v>
      </c>
      <c r="G16" s="420"/>
      <c r="H16" s="420"/>
      <c r="I16" s="421"/>
      <c r="J16" s="422"/>
      <c r="K16" s="429"/>
      <c r="L16" s="429"/>
      <c r="M16" s="429"/>
      <c r="N16" s="429"/>
      <c r="O16" s="429"/>
      <c r="P16" s="470"/>
      <c r="Q16" s="470"/>
      <c r="R16" s="470"/>
      <c r="S16" s="470"/>
      <c r="T16" s="88"/>
      <c r="U16" s="88"/>
      <c r="V16" s="88"/>
      <c r="W16" s="88"/>
      <c r="X16" s="88"/>
      <c r="Y16" s="88"/>
      <c r="Z16" s="92"/>
    </row>
    <row r="17" spans="1:26" ht="21" customHeight="1">
      <c r="A17" s="428"/>
      <c r="B17" s="429"/>
      <c r="C17" s="422"/>
      <c r="D17" s="423"/>
      <c r="E17" s="79" t="s">
        <v>84</v>
      </c>
      <c r="F17" s="422"/>
      <c r="G17" s="429"/>
      <c r="H17" s="429"/>
      <c r="I17" s="437"/>
      <c r="J17" s="422" t="s">
        <v>17</v>
      </c>
      <c r="K17" s="429"/>
      <c r="L17" s="437"/>
      <c r="M17" s="422" t="s">
        <v>18</v>
      </c>
      <c r="N17" s="429"/>
      <c r="O17" s="429"/>
      <c r="P17" s="405" t="s">
        <v>16</v>
      </c>
      <c r="Q17" s="406"/>
      <c r="R17" s="406"/>
      <c r="S17" s="406"/>
      <c r="T17" s="406"/>
      <c r="U17" s="406"/>
      <c r="V17" s="406"/>
      <c r="W17" s="406"/>
      <c r="X17" s="406"/>
      <c r="Y17" s="406"/>
      <c r="Z17" s="438"/>
    </row>
    <row r="18" spans="1:26" ht="21" customHeight="1">
      <c r="A18" s="425">
        <f>'利用申込書'!A19</f>
        <v>0</v>
      </c>
      <c r="B18" s="435" t="s">
        <v>4</v>
      </c>
      <c r="C18" s="385">
        <f>'利用申込書'!C19</f>
        <v>0</v>
      </c>
      <c r="D18" s="416"/>
      <c r="E18" s="383">
        <f>'利用申込書'!E19</f>
        <v>0</v>
      </c>
      <c r="F18" s="394">
        <f>SUMIF('使用料計算表'!$B$2:$M$2,C18,'使用料計算表'!$B3:$M3)+SUMIF('使用料計算表'!$N$2:$W$2,E18,'使用料計算表'!$N3:$W3)</f>
        <v>0</v>
      </c>
      <c r="G18" s="411"/>
      <c r="H18" s="411"/>
      <c r="I18" s="412"/>
      <c r="J18" s="408" t="s">
        <v>20</v>
      </c>
      <c r="K18" s="409"/>
      <c r="L18" s="410"/>
      <c r="M18" s="399">
        <f>'利用申込書'!M19</f>
        <v>0</v>
      </c>
      <c r="N18" s="418"/>
      <c r="O18" s="81" t="s">
        <v>92</v>
      </c>
      <c r="P18" s="391">
        <f>'使用料計算表'!B25*'利用明細書'!M18</f>
        <v>0</v>
      </c>
      <c r="Q18" s="392"/>
      <c r="R18" s="392"/>
      <c r="S18" s="392"/>
      <c r="T18" s="392"/>
      <c r="U18" s="392"/>
      <c r="V18" s="392"/>
      <c r="W18" s="392"/>
      <c r="X18" s="392"/>
      <c r="Y18" s="392"/>
      <c r="Z18" s="393"/>
    </row>
    <row r="19" spans="1:26" ht="21" customHeight="1">
      <c r="A19" s="426"/>
      <c r="B19" s="436"/>
      <c r="C19" s="387"/>
      <c r="D19" s="417"/>
      <c r="E19" s="384"/>
      <c r="F19" s="413"/>
      <c r="G19" s="414"/>
      <c r="H19" s="414"/>
      <c r="I19" s="415"/>
      <c r="J19" s="408" t="s">
        <v>35</v>
      </c>
      <c r="K19" s="409"/>
      <c r="L19" s="410"/>
      <c r="M19" s="399">
        <f>'利用申込書'!M20</f>
        <v>0</v>
      </c>
      <c r="N19" s="418"/>
      <c r="O19" s="81" t="s">
        <v>92</v>
      </c>
      <c r="P19" s="391">
        <f>'使用料計算表'!B26*'利用明細書'!M19</f>
        <v>0</v>
      </c>
      <c r="Q19" s="392"/>
      <c r="R19" s="392"/>
      <c r="S19" s="392"/>
      <c r="T19" s="392"/>
      <c r="U19" s="392"/>
      <c r="V19" s="392"/>
      <c r="W19" s="392"/>
      <c r="X19" s="392"/>
      <c r="Y19" s="392"/>
      <c r="Z19" s="393"/>
    </row>
    <row r="20" spans="1:26" ht="21" customHeight="1">
      <c r="A20" s="425">
        <f>'利用申込書'!A21</f>
        <v>0</v>
      </c>
      <c r="B20" s="424" t="s">
        <v>5</v>
      </c>
      <c r="C20" s="385">
        <f>'利用申込書'!C21</f>
        <v>0</v>
      </c>
      <c r="D20" s="416"/>
      <c r="E20" s="383">
        <f>'利用申込書'!E21</f>
        <v>0</v>
      </c>
      <c r="F20" s="394">
        <f>SUMIF('使用料計算表'!$B$2:$M$2,C20,'使用料計算表'!$B4:$M4)+SUMIF('使用料計算表'!$N$2:$W$2,E20,'使用料計算表'!$N4:$W4)</f>
        <v>0</v>
      </c>
      <c r="G20" s="411"/>
      <c r="H20" s="411"/>
      <c r="I20" s="412"/>
      <c r="J20" s="408" t="s">
        <v>36</v>
      </c>
      <c r="K20" s="409"/>
      <c r="L20" s="410"/>
      <c r="M20" s="399">
        <f>'利用申込書'!M21</f>
        <v>0</v>
      </c>
      <c r="N20" s="418"/>
      <c r="O20" s="81" t="s">
        <v>92</v>
      </c>
      <c r="P20" s="391">
        <f>'使用料計算表'!B27*'利用明細書'!M20</f>
        <v>0</v>
      </c>
      <c r="Q20" s="392"/>
      <c r="R20" s="392"/>
      <c r="S20" s="392"/>
      <c r="T20" s="392"/>
      <c r="U20" s="392"/>
      <c r="V20" s="392"/>
      <c r="W20" s="392"/>
      <c r="X20" s="392"/>
      <c r="Y20" s="392"/>
      <c r="Z20" s="393"/>
    </row>
    <row r="21" spans="1:26" ht="21" customHeight="1">
      <c r="A21" s="426"/>
      <c r="B21" s="424"/>
      <c r="C21" s="387"/>
      <c r="D21" s="417"/>
      <c r="E21" s="384"/>
      <c r="F21" s="413"/>
      <c r="G21" s="414"/>
      <c r="H21" s="414"/>
      <c r="I21" s="415"/>
      <c r="J21" s="408" t="s">
        <v>37</v>
      </c>
      <c r="K21" s="409"/>
      <c r="L21" s="410"/>
      <c r="M21" s="401">
        <f>'利用申込書'!M22</f>
        <v>0</v>
      </c>
      <c r="N21" s="402"/>
      <c r="O21" s="81" t="s">
        <v>93</v>
      </c>
      <c r="P21" s="391">
        <f>'使用料計算表'!B30*'利用明細書'!M21</f>
        <v>0</v>
      </c>
      <c r="Q21" s="392"/>
      <c r="R21" s="392"/>
      <c r="S21" s="392"/>
      <c r="T21" s="392"/>
      <c r="U21" s="392"/>
      <c r="V21" s="392"/>
      <c r="W21" s="392"/>
      <c r="X21" s="392"/>
      <c r="Y21" s="392"/>
      <c r="Z21" s="393"/>
    </row>
    <row r="22" spans="1:26" ht="21" customHeight="1">
      <c r="A22" s="425">
        <f>'利用申込書'!A23</f>
        <v>0</v>
      </c>
      <c r="B22" s="424" t="s">
        <v>6</v>
      </c>
      <c r="C22" s="385">
        <f>'利用申込書'!C23</f>
        <v>0</v>
      </c>
      <c r="D22" s="416"/>
      <c r="E22" s="383">
        <f>'利用申込書'!E23</f>
        <v>0</v>
      </c>
      <c r="F22" s="394">
        <f>SUMIF('使用料計算表'!$B$2:$M$2,C22,'使用料計算表'!$B5:$M5)+SUMIF('使用料計算表'!$N$2:$W$2,E22,'使用料計算表'!$N5:$W5)</f>
        <v>0</v>
      </c>
      <c r="G22" s="411"/>
      <c r="H22" s="411"/>
      <c r="I22" s="412"/>
      <c r="J22" s="408" t="s">
        <v>38</v>
      </c>
      <c r="K22" s="409"/>
      <c r="L22" s="410"/>
      <c r="M22" s="401">
        <f>'利用申込書'!M23</f>
        <v>0</v>
      </c>
      <c r="N22" s="402"/>
      <c r="O22" s="81" t="s">
        <v>93</v>
      </c>
      <c r="P22" s="391">
        <f>'使用料計算表'!B31*'利用明細書'!M22</f>
        <v>0</v>
      </c>
      <c r="Q22" s="392"/>
      <c r="R22" s="392"/>
      <c r="S22" s="392"/>
      <c r="T22" s="392"/>
      <c r="U22" s="392"/>
      <c r="V22" s="392"/>
      <c r="W22" s="392"/>
      <c r="X22" s="392"/>
      <c r="Y22" s="392"/>
      <c r="Z22" s="393"/>
    </row>
    <row r="23" spans="1:26" ht="21" customHeight="1">
      <c r="A23" s="426"/>
      <c r="B23" s="424"/>
      <c r="C23" s="387"/>
      <c r="D23" s="417"/>
      <c r="E23" s="384"/>
      <c r="F23" s="413"/>
      <c r="G23" s="414"/>
      <c r="H23" s="414"/>
      <c r="I23" s="415"/>
      <c r="J23" s="408" t="s">
        <v>39</v>
      </c>
      <c r="K23" s="409"/>
      <c r="L23" s="410"/>
      <c r="M23" s="401">
        <f>'利用申込書'!M24</f>
        <v>0</v>
      </c>
      <c r="N23" s="402"/>
      <c r="O23" s="81" t="s">
        <v>93</v>
      </c>
      <c r="P23" s="391">
        <f>'使用料計算表'!B32*'利用明細書'!M23</f>
        <v>0</v>
      </c>
      <c r="Q23" s="392"/>
      <c r="R23" s="392"/>
      <c r="S23" s="392"/>
      <c r="T23" s="392"/>
      <c r="U23" s="392"/>
      <c r="V23" s="392"/>
      <c r="W23" s="392"/>
      <c r="X23" s="392"/>
      <c r="Y23" s="392"/>
      <c r="Z23" s="393"/>
    </row>
    <row r="24" spans="1:26" ht="21" customHeight="1">
      <c r="A24" s="425">
        <f>'利用申込書'!A25</f>
        <v>0</v>
      </c>
      <c r="B24" s="424" t="s">
        <v>7</v>
      </c>
      <c r="C24" s="385">
        <f>'利用申込書'!C25</f>
        <v>0</v>
      </c>
      <c r="D24" s="416"/>
      <c r="E24" s="383">
        <f>'利用申込書'!E25</f>
        <v>0</v>
      </c>
      <c r="F24" s="394">
        <f>SUMIF('使用料計算表'!$B$2:$M$2,C24,'使用料計算表'!$B6:$M6)+SUMIF('使用料計算表'!$N$2:$W$2,E24,'使用料計算表'!$N6:$W6)</f>
        <v>0</v>
      </c>
      <c r="G24" s="411"/>
      <c r="H24" s="411"/>
      <c r="I24" s="412"/>
      <c r="J24" s="408" t="s">
        <v>40</v>
      </c>
      <c r="K24" s="409"/>
      <c r="L24" s="410"/>
      <c r="M24" s="401">
        <f>'利用申込書'!M25</f>
        <v>0</v>
      </c>
      <c r="N24" s="402"/>
      <c r="O24" s="81" t="s">
        <v>93</v>
      </c>
      <c r="P24" s="391">
        <f>'使用料計算表'!B33*'利用明細書'!M24</f>
        <v>0</v>
      </c>
      <c r="Q24" s="392"/>
      <c r="R24" s="392"/>
      <c r="S24" s="392"/>
      <c r="T24" s="392"/>
      <c r="U24" s="392"/>
      <c r="V24" s="392"/>
      <c r="W24" s="392"/>
      <c r="X24" s="392"/>
      <c r="Y24" s="392"/>
      <c r="Z24" s="393"/>
    </row>
    <row r="25" spans="1:26" ht="21" customHeight="1">
      <c r="A25" s="426"/>
      <c r="B25" s="424"/>
      <c r="C25" s="387"/>
      <c r="D25" s="417"/>
      <c r="E25" s="384"/>
      <c r="F25" s="413"/>
      <c r="G25" s="414"/>
      <c r="H25" s="414"/>
      <c r="I25" s="415"/>
      <c r="J25" s="408" t="s">
        <v>195</v>
      </c>
      <c r="K25" s="409"/>
      <c r="L25" s="410"/>
      <c r="M25" s="401">
        <f>'利用申込書'!M26</f>
        <v>0</v>
      </c>
      <c r="N25" s="402"/>
      <c r="O25" s="81" t="s">
        <v>93</v>
      </c>
      <c r="P25" s="391">
        <f>'使用料計算表'!B34*'利用明細書'!M25</f>
        <v>0</v>
      </c>
      <c r="Q25" s="392"/>
      <c r="R25" s="392"/>
      <c r="S25" s="392"/>
      <c r="T25" s="392"/>
      <c r="U25" s="392"/>
      <c r="V25" s="392"/>
      <c r="W25" s="392"/>
      <c r="X25" s="392"/>
      <c r="Y25" s="392"/>
      <c r="Z25" s="393"/>
    </row>
    <row r="26" spans="1:26" ht="21" customHeight="1">
      <c r="A26" s="425">
        <f>'利用申込書'!A27</f>
        <v>0</v>
      </c>
      <c r="B26" s="424" t="s">
        <v>8</v>
      </c>
      <c r="C26" s="385">
        <f>'利用申込書'!C27</f>
        <v>0</v>
      </c>
      <c r="D26" s="416"/>
      <c r="E26" s="383">
        <f>'利用申込書'!E27</f>
        <v>0</v>
      </c>
      <c r="F26" s="394">
        <f>SUMIF('使用料計算表'!$B$2:$M$2,C26,'使用料計算表'!$B7:$M7)+SUMIF('使用料計算表'!$N$2:$W$2,E26,'使用料計算表'!$N7:$W7)</f>
        <v>0</v>
      </c>
      <c r="G26" s="411"/>
      <c r="H26" s="411"/>
      <c r="I26" s="412"/>
      <c r="J26" s="408" t="s">
        <v>196</v>
      </c>
      <c r="K26" s="409"/>
      <c r="L26" s="410"/>
      <c r="M26" s="401">
        <f>'利用申込書'!M27</f>
        <v>0</v>
      </c>
      <c r="N26" s="402"/>
      <c r="O26" s="81" t="s">
        <v>93</v>
      </c>
      <c r="P26" s="391">
        <f>'使用料計算表'!B35*'利用明細書'!M26</f>
        <v>0</v>
      </c>
      <c r="Q26" s="392"/>
      <c r="R26" s="392"/>
      <c r="S26" s="392"/>
      <c r="T26" s="392"/>
      <c r="U26" s="392"/>
      <c r="V26" s="392"/>
      <c r="W26" s="392"/>
      <c r="X26" s="392"/>
      <c r="Y26" s="392"/>
      <c r="Z26" s="393"/>
    </row>
    <row r="27" spans="1:26" ht="21" customHeight="1">
      <c r="A27" s="426"/>
      <c r="B27" s="424"/>
      <c r="C27" s="387"/>
      <c r="D27" s="417"/>
      <c r="E27" s="384"/>
      <c r="F27" s="413"/>
      <c r="G27" s="414"/>
      <c r="H27" s="414"/>
      <c r="I27" s="415"/>
      <c r="J27" s="408" t="s">
        <v>41</v>
      </c>
      <c r="K27" s="409"/>
      <c r="L27" s="410"/>
      <c r="M27" s="401">
        <f>'利用申込書'!M28</f>
        <v>0</v>
      </c>
      <c r="N27" s="402"/>
      <c r="O27" s="81" t="s">
        <v>92</v>
      </c>
      <c r="P27" s="391">
        <f>'使用料計算表'!B36*'利用明細書'!M27</f>
        <v>0</v>
      </c>
      <c r="Q27" s="392"/>
      <c r="R27" s="392"/>
      <c r="S27" s="392"/>
      <c r="T27" s="392"/>
      <c r="U27" s="392"/>
      <c r="V27" s="392"/>
      <c r="W27" s="392"/>
      <c r="X27" s="392"/>
      <c r="Y27" s="392"/>
      <c r="Z27" s="393"/>
    </row>
    <row r="28" spans="1:26" ht="21" customHeight="1">
      <c r="A28" s="425">
        <f>'利用申込書'!A29</f>
        <v>0</v>
      </c>
      <c r="B28" s="424" t="s">
        <v>9</v>
      </c>
      <c r="C28" s="385">
        <f>'利用申込書'!C29</f>
        <v>0</v>
      </c>
      <c r="D28" s="416"/>
      <c r="E28" s="383">
        <f>'利用申込書'!E29</f>
        <v>0</v>
      </c>
      <c r="F28" s="394">
        <f>SUMIF('使用料計算表'!$B$2:$M$2,C28,'使用料計算表'!$B8:$M8)+SUMIF('使用料計算表'!$N$2:$W$2,E28,'使用料計算表'!$N8:$W8)</f>
        <v>0</v>
      </c>
      <c r="G28" s="411"/>
      <c r="H28" s="411"/>
      <c r="I28" s="412"/>
      <c r="J28" s="408" t="s">
        <v>42</v>
      </c>
      <c r="K28" s="409"/>
      <c r="L28" s="410"/>
      <c r="M28" s="401">
        <f>'利用申込書'!M29</f>
        <v>0</v>
      </c>
      <c r="N28" s="402"/>
      <c r="O28" s="81" t="s">
        <v>93</v>
      </c>
      <c r="P28" s="391">
        <f>'使用料計算表'!B37*'利用明細書'!M28</f>
        <v>0</v>
      </c>
      <c r="Q28" s="392"/>
      <c r="R28" s="392"/>
      <c r="S28" s="392"/>
      <c r="T28" s="392"/>
      <c r="U28" s="392"/>
      <c r="V28" s="392"/>
      <c r="W28" s="392"/>
      <c r="X28" s="392"/>
      <c r="Y28" s="392"/>
      <c r="Z28" s="393"/>
    </row>
    <row r="29" spans="1:26" ht="21" customHeight="1">
      <c r="A29" s="426"/>
      <c r="B29" s="424"/>
      <c r="C29" s="387"/>
      <c r="D29" s="417"/>
      <c r="E29" s="384"/>
      <c r="F29" s="413"/>
      <c r="G29" s="414"/>
      <c r="H29" s="414"/>
      <c r="I29" s="415"/>
      <c r="J29" s="408" t="s">
        <v>24</v>
      </c>
      <c r="K29" s="409"/>
      <c r="L29" s="410"/>
      <c r="M29" s="401">
        <f>'利用申込書'!M30</f>
        <v>0</v>
      </c>
      <c r="N29" s="402"/>
      <c r="O29" s="81" t="s">
        <v>93</v>
      </c>
      <c r="P29" s="391">
        <f>'使用料計算表'!B39*'利用明細書'!M29</f>
        <v>0</v>
      </c>
      <c r="Q29" s="392"/>
      <c r="R29" s="392"/>
      <c r="S29" s="392"/>
      <c r="T29" s="392"/>
      <c r="U29" s="392"/>
      <c r="V29" s="392"/>
      <c r="W29" s="392"/>
      <c r="X29" s="392"/>
      <c r="Y29" s="392"/>
      <c r="Z29" s="393"/>
    </row>
    <row r="30" spans="1:26" ht="21" customHeight="1">
      <c r="A30" s="425">
        <f>'利用申込書'!A31</f>
        <v>0</v>
      </c>
      <c r="B30" s="424" t="s">
        <v>10</v>
      </c>
      <c r="C30" s="385">
        <f>'利用申込書'!C31</f>
        <v>0</v>
      </c>
      <c r="D30" s="416"/>
      <c r="E30" s="383">
        <f>'利用申込書'!E31</f>
        <v>0</v>
      </c>
      <c r="F30" s="394">
        <f>SUMIF('使用料計算表'!$B$2:$M$2,C30,'使用料計算表'!$B9:$M9)+SUMIF('使用料計算表'!$N$2:$W$2,E30,'使用料計算表'!$N9:$W9)</f>
        <v>0</v>
      </c>
      <c r="G30" s="411"/>
      <c r="H30" s="411"/>
      <c r="I30" s="412"/>
      <c r="J30" s="408" t="s">
        <v>25</v>
      </c>
      <c r="K30" s="409"/>
      <c r="L30" s="410"/>
      <c r="M30" s="401">
        <f>'利用申込書'!M31</f>
        <v>0</v>
      </c>
      <c r="N30" s="402"/>
      <c r="O30" s="81" t="s">
        <v>94</v>
      </c>
      <c r="P30" s="391">
        <f>'使用料計算表'!B40*'利用明細書'!M30</f>
        <v>0</v>
      </c>
      <c r="Q30" s="392"/>
      <c r="R30" s="392"/>
      <c r="S30" s="392"/>
      <c r="T30" s="392"/>
      <c r="U30" s="392"/>
      <c r="V30" s="392"/>
      <c r="W30" s="392"/>
      <c r="X30" s="392"/>
      <c r="Y30" s="392"/>
      <c r="Z30" s="393"/>
    </row>
    <row r="31" spans="1:26" ht="21" customHeight="1">
      <c r="A31" s="426"/>
      <c r="B31" s="424"/>
      <c r="C31" s="387"/>
      <c r="D31" s="417"/>
      <c r="E31" s="384"/>
      <c r="F31" s="413"/>
      <c r="G31" s="414"/>
      <c r="H31" s="414"/>
      <c r="I31" s="415"/>
      <c r="J31" s="408" t="s">
        <v>26</v>
      </c>
      <c r="K31" s="409"/>
      <c r="L31" s="410"/>
      <c r="M31" s="401">
        <f>'利用申込書'!M32</f>
        <v>0</v>
      </c>
      <c r="N31" s="402"/>
      <c r="O31" s="81" t="s">
        <v>93</v>
      </c>
      <c r="P31" s="391">
        <f>'使用料計算表'!B41*'利用明細書'!M31</f>
        <v>0</v>
      </c>
      <c r="Q31" s="392"/>
      <c r="R31" s="392"/>
      <c r="S31" s="392"/>
      <c r="T31" s="392"/>
      <c r="U31" s="392"/>
      <c r="V31" s="392"/>
      <c r="W31" s="392"/>
      <c r="X31" s="392"/>
      <c r="Y31" s="392"/>
      <c r="Z31" s="393"/>
    </row>
    <row r="32" spans="1:26" ht="21" customHeight="1">
      <c r="A32" s="425">
        <f>'利用申込書'!A33</f>
        <v>0</v>
      </c>
      <c r="B32" s="376" t="s">
        <v>11</v>
      </c>
      <c r="C32" s="385">
        <f>'利用申込書'!C33</f>
        <v>0</v>
      </c>
      <c r="D32" s="416"/>
      <c r="E32" s="383">
        <f>'利用申込書'!E33</f>
        <v>0</v>
      </c>
      <c r="F32" s="394">
        <f>SUMIF('使用料計算表'!$B$2:$M$2,C32,'使用料計算表'!$B10:$M10)+SUMIF('使用料計算表'!$N$2:$W$2,E32,'使用料計算表'!$N10:$W10)</f>
        <v>0</v>
      </c>
      <c r="G32" s="411"/>
      <c r="H32" s="411"/>
      <c r="I32" s="412"/>
      <c r="J32" s="408" t="s">
        <v>27</v>
      </c>
      <c r="K32" s="409"/>
      <c r="L32" s="410"/>
      <c r="M32" s="401">
        <f>'利用申込書'!M33</f>
        <v>0</v>
      </c>
      <c r="N32" s="402"/>
      <c r="O32" s="81" t="s">
        <v>94</v>
      </c>
      <c r="P32" s="391">
        <f>'使用料計算表'!B42*'利用明細書'!M32</f>
        <v>0</v>
      </c>
      <c r="Q32" s="392"/>
      <c r="R32" s="392"/>
      <c r="S32" s="392"/>
      <c r="T32" s="392"/>
      <c r="U32" s="392"/>
      <c r="V32" s="392"/>
      <c r="W32" s="392"/>
      <c r="X32" s="392"/>
      <c r="Y32" s="392"/>
      <c r="Z32" s="393"/>
    </row>
    <row r="33" spans="1:26" ht="21" customHeight="1">
      <c r="A33" s="426"/>
      <c r="B33" s="376"/>
      <c r="C33" s="387"/>
      <c r="D33" s="417"/>
      <c r="E33" s="384"/>
      <c r="F33" s="413"/>
      <c r="G33" s="414"/>
      <c r="H33" s="414"/>
      <c r="I33" s="415"/>
      <c r="J33" s="408" t="s">
        <v>28</v>
      </c>
      <c r="K33" s="409"/>
      <c r="L33" s="410"/>
      <c r="M33" s="401">
        <f>'利用申込書'!M34</f>
        <v>0</v>
      </c>
      <c r="N33" s="402"/>
      <c r="O33" s="81" t="s">
        <v>94</v>
      </c>
      <c r="P33" s="391">
        <f>'使用料計算表'!B43*'利用明細書'!M33</f>
        <v>0</v>
      </c>
      <c r="Q33" s="392"/>
      <c r="R33" s="392"/>
      <c r="S33" s="392"/>
      <c r="T33" s="392"/>
      <c r="U33" s="392"/>
      <c r="V33" s="392"/>
      <c r="W33" s="392"/>
      <c r="X33" s="392"/>
      <c r="Y33" s="392"/>
      <c r="Z33" s="393"/>
    </row>
    <row r="34" spans="1:26" ht="21" customHeight="1">
      <c r="A34" s="425">
        <f>'利用申込書'!A35</f>
        <v>0</v>
      </c>
      <c r="B34" s="376" t="s">
        <v>12</v>
      </c>
      <c r="C34" s="385">
        <f>'利用申込書'!C35</f>
        <v>0</v>
      </c>
      <c r="D34" s="386"/>
      <c r="E34" s="383">
        <f>'利用申込書'!E35</f>
        <v>0</v>
      </c>
      <c r="F34" s="394">
        <f>SUMIF('使用料計算表'!$B$2:$M$2,C34,'使用料計算表'!$B11:$M11)+SUMIF('使用料計算表'!$N$2:$W$2,E34,'使用料計算表'!$N11:$W11)</f>
        <v>0</v>
      </c>
      <c r="G34" s="411"/>
      <c r="H34" s="411"/>
      <c r="I34" s="412"/>
      <c r="J34" s="203" t="s">
        <v>29</v>
      </c>
      <c r="K34" s="204">
        <f>'利用申込書'!K35</f>
        <v>110</v>
      </c>
      <c r="L34" s="202" t="s">
        <v>43</v>
      </c>
      <c r="M34" s="401">
        <f>'利用申込書'!M35</f>
        <v>0</v>
      </c>
      <c r="N34" s="402"/>
      <c r="O34" s="80" t="s">
        <v>91</v>
      </c>
      <c r="P34" s="391">
        <f>K34*M34</f>
        <v>0</v>
      </c>
      <c r="Q34" s="392"/>
      <c r="R34" s="392"/>
      <c r="S34" s="392"/>
      <c r="T34" s="392"/>
      <c r="U34" s="392"/>
      <c r="V34" s="392"/>
      <c r="W34" s="392"/>
      <c r="X34" s="392"/>
      <c r="Y34" s="392"/>
      <c r="Z34" s="393"/>
    </row>
    <row r="35" spans="1:26" ht="21" customHeight="1">
      <c r="A35" s="456"/>
      <c r="B35" s="458"/>
      <c r="C35" s="441"/>
      <c r="D35" s="442"/>
      <c r="E35" s="457"/>
      <c r="F35" s="468"/>
      <c r="G35" s="469"/>
      <c r="H35" s="469"/>
      <c r="I35" s="469"/>
      <c r="J35" s="445" t="s">
        <v>232</v>
      </c>
      <c r="K35" s="446"/>
      <c r="L35" s="447"/>
      <c r="M35" s="401">
        <f>'利用申込書'!M36</f>
        <v>0</v>
      </c>
      <c r="N35" s="402"/>
      <c r="O35" s="157" t="str">
        <f>'利用申込書'!O36</f>
        <v>時間</v>
      </c>
      <c r="P35" s="391">
        <f>'利用申込書'!P36</f>
        <v>0</v>
      </c>
      <c r="Q35" s="392"/>
      <c r="R35" s="392"/>
      <c r="S35" s="392"/>
      <c r="T35" s="392"/>
      <c r="U35" s="392"/>
      <c r="V35" s="392"/>
      <c r="W35" s="392"/>
      <c r="X35" s="392"/>
      <c r="Y35" s="392"/>
      <c r="Z35" s="393"/>
    </row>
    <row r="36" spans="1:27" ht="21" customHeight="1">
      <c r="A36" s="425">
        <f>'利用申込書'!A37</f>
        <v>0</v>
      </c>
      <c r="B36" s="435" t="s">
        <v>13</v>
      </c>
      <c r="C36" s="385">
        <f>'利用申込書'!C37</f>
        <v>0</v>
      </c>
      <c r="D36" s="386"/>
      <c r="E36" s="383">
        <f>'利用申込書'!E37</f>
        <v>0</v>
      </c>
      <c r="F36" s="394">
        <f>SUMIF('使用料計算表'!$B$2:$M$2,C36,'使用料計算表'!$B12:$M12)+SUMIF('使用料計算表'!$N$2:$W$2,E36,'使用料計算表'!$N12:$W12)</f>
        <v>0</v>
      </c>
      <c r="G36" s="411"/>
      <c r="H36" s="411"/>
      <c r="I36" s="412"/>
      <c r="J36" s="445" t="s">
        <v>233</v>
      </c>
      <c r="K36" s="446"/>
      <c r="L36" s="447"/>
      <c r="M36" s="399">
        <f>'利用申込書'!M37</f>
        <v>0</v>
      </c>
      <c r="N36" s="400"/>
      <c r="O36" s="113" t="str">
        <f>'利用申込書'!O37</f>
        <v>時間</v>
      </c>
      <c r="P36" s="391">
        <f>'利用申込書'!P37</f>
        <v>0</v>
      </c>
      <c r="Q36" s="392"/>
      <c r="R36" s="392"/>
      <c r="S36" s="392"/>
      <c r="T36" s="392"/>
      <c r="U36" s="392"/>
      <c r="V36" s="392"/>
      <c r="W36" s="392"/>
      <c r="X36" s="392"/>
      <c r="Y36" s="392"/>
      <c r="Z36" s="393"/>
      <c r="AA36" s="156"/>
    </row>
    <row r="37" spans="1:27" ht="21" customHeight="1">
      <c r="A37" s="426"/>
      <c r="B37" s="459"/>
      <c r="C37" s="387"/>
      <c r="D37" s="388"/>
      <c r="E37" s="384"/>
      <c r="F37" s="413"/>
      <c r="G37" s="414"/>
      <c r="H37" s="414"/>
      <c r="I37" s="415"/>
      <c r="J37" s="394"/>
      <c r="K37" s="395"/>
      <c r="L37" s="395"/>
      <c r="M37" s="443"/>
      <c r="N37" s="444"/>
      <c r="O37" s="155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4"/>
      <c r="AA37" s="156"/>
    </row>
    <row r="38" spans="1:26" ht="42.75" customHeight="1">
      <c r="A38" s="430" t="s">
        <v>56</v>
      </c>
      <c r="B38" s="407"/>
      <c r="C38" s="405"/>
      <c r="D38" s="406"/>
      <c r="E38" s="406"/>
      <c r="F38" s="389">
        <f>SUM(F18:I37)</f>
        <v>0</v>
      </c>
      <c r="G38" s="389"/>
      <c r="H38" s="389"/>
      <c r="I38" s="390"/>
      <c r="J38" s="396" t="s">
        <v>56</v>
      </c>
      <c r="K38" s="397"/>
      <c r="L38" s="397"/>
      <c r="M38" s="397"/>
      <c r="N38" s="397"/>
      <c r="O38" s="398"/>
      <c r="P38" s="391">
        <f>SUM(P18:Z36)</f>
        <v>0</v>
      </c>
      <c r="Q38" s="392"/>
      <c r="R38" s="392"/>
      <c r="S38" s="392"/>
      <c r="T38" s="392"/>
      <c r="U38" s="392"/>
      <c r="V38" s="392"/>
      <c r="W38" s="392"/>
      <c r="X38" s="392"/>
      <c r="Y38" s="392"/>
      <c r="Z38" s="393"/>
    </row>
    <row r="39" spans="1:26" ht="42.75" customHeight="1">
      <c r="A39" s="82" t="s">
        <v>15</v>
      </c>
      <c r="B39" s="439" t="s">
        <v>109</v>
      </c>
      <c r="C39" s="440"/>
      <c r="D39" s="440"/>
      <c r="E39" s="440"/>
      <c r="F39" s="440"/>
      <c r="G39" s="440"/>
      <c r="H39" s="440"/>
      <c r="I39" s="440"/>
      <c r="J39" s="448" t="s">
        <v>175</v>
      </c>
      <c r="K39" s="449"/>
      <c r="L39" s="449"/>
      <c r="M39" s="449"/>
      <c r="N39" s="449"/>
      <c r="O39" s="450"/>
      <c r="P39" s="451">
        <f>F38+P38</f>
        <v>0</v>
      </c>
      <c r="Q39" s="452"/>
      <c r="R39" s="452"/>
      <c r="S39" s="452"/>
      <c r="T39" s="452"/>
      <c r="U39" s="452"/>
      <c r="V39" s="452"/>
      <c r="W39" s="452"/>
      <c r="X39" s="452"/>
      <c r="Y39" s="452"/>
      <c r="Z39" s="453"/>
    </row>
    <row r="40" spans="1:26" ht="21" customHeight="1">
      <c r="A40" s="454" t="s">
        <v>107</v>
      </c>
      <c r="B40" s="83"/>
      <c r="C40" s="84"/>
      <c r="D40" s="84"/>
      <c r="E40" s="84"/>
      <c r="F40" s="84"/>
      <c r="G40" s="84"/>
      <c r="H40" s="84"/>
      <c r="I40" s="89"/>
      <c r="J40" s="405" t="s">
        <v>166</v>
      </c>
      <c r="K40" s="406"/>
      <c r="L40" s="407"/>
      <c r="M40" s="380" t="s">
        <v>169</v>
      </c>
      <c r="N40" s="381"/>
      <c r="O40" s="381"/>
      <c r="P40" s="382"/>
      <c r="Q40" s="380" t="s">
        <v>170</v>
      </c>
      <c r="R40" s="381"/>
      <c r="S40" s="381"/>
      <c r="T40" s="382"/>
      <c r="U40" s="405" t="s">
        <v>171</v>
      </c>
      <c r="V40" s="406"/>
      <c r="W40" s="406"/>
      <c r="X40" s="406"/>
      <c r="Y40" s="406"/>
      <c r="Z40" s="438"/>
    </row>
    <row r="41" spans="1:26" ht="75" customHeight="1" thickBot="1">
      <c r="A41" s="455"/>
      <c r="B41" s="85"/>
      <c r="C41" s="86"/>
      <c r="D41" s="86"/>
      <c r="E41" s="86"/>
      <c r="F41" s="86"/>
      <c r="G41" s="86"/>
      <c r="H41" s="86"/>
      <c r="I41" s="93"/>
      <c r="J41" s="377"/>
      <c r="K41" s="378"/>
      <c r="L41" s="378"/>
      <c r="M41" s="377"/>
      <c r="N41" s="378"/>
      <c r="O41" s="378"/>
      <c r="P41" s="379"/>
      <c r="Q41" s="377"/>
      <c r="R41" s="378"/>
      <c r="S41" s="378"/>
      <c r="T41" s="379"/>
      <c r="U41" s="94"/>
      <c r="V41" s="95"/>
      <c r="W41" s="95"/>
      <c r="X41" s="95"/>
      <c r="Y41" s="95"/>
      <c r="Z41" s="96"/>
    </row>
    <row r="42" ht="18" customHeight="1"/>
    <row r="43" ht="75" customHeight="1"/>
  </sheetData>
  <sheetProtection/>
  <mergeCells count="153">
    <mergeCell ref="A1:Z1"/>
    <mergeCell ref="A15:I15"/>
    <mergeCell ref="A28:A29"/>
    <mergeCell ref="C14:L14"/>
    <mergeCell ref="B3:G3"/>
    <mergeCell ref="C9:Z9"/>
    <mergeCell ref="C10:Z10"/>
    <mergeCell ref="Q11:Z11"/>
    <mergeCell ref="J13:L13"/>
    <mergeCell ref="M13:O13"/>
    <mergeCell ref="Q13:R13"/>
    <mergeCell ref="S13:Z13"/>
    <mergeCell ref="C13:H13"/>
    <mergeCell ref="M14:Q14"/>
    <mergeCell ref="F34:I35"/>
    <mergeCell ref="M35:N35"/>
    <mergeCell ref="J15:S16"/>
    <mergeCell ref="R14:W14"/>
    <mergeCell ref="J17:L17"/>
    <mergeCell ref="P17:Z17"/>
    <mergeCell ref="A40:A41"/>
    <mergeCell ref="A38:B38"/>
    <mergeCell ref="A34:A35"/>
    <mergeCell ref="E34:E35"/>
    <mergeCell ref="F36:I37"/>
    <mergeCell ref="B34:B35"/>
    <mergeCell ref="B36:B37"/>
    <mergeCell ref="A36:A37"/>
    <mergeCell ref="U40:Z40"/>
    <mergeCell ref="B39:I39"/>
    <mergeCell ref="C38:E38"/>
    <mergeCell ref="C34:D35"/>
    <mergeCell ref="P35:Z35"/>
    <mergeCell ref="M37:N37"/>
    <mergeCell ref="J36:L36"/>
    <mergeCell ref="J39:O39"/>
    <mergeCell ref="J35:L35"/>
    <mergeCell ref="P39:Z39"/>
    <mergeCell ref="F16:I17"/>
    <mergeCell ref="C32:D33"/>
    <mergeCell ref="E32:E33"/>
    <mergeCell ref="F24:I25"/>
    <mergeCell ref="M17:O17"/>
    <mergeCell ref="M19:N19"/>
    <mergeCell ref="F30:I31"/>
    <mergeCell ref="M24:N24"/>
    <mergeCell ref="E26:E27"/>
    <mergeCell ref="F26:I27"/>
    <mergeCell ref="A9:B9"/>
    <mergeCell ref="A10:B10"/>
    <mergeCell ref="A30:A31"/>
    <mergeCell ref="A20:A21"/>
    <mergeCell ref="A22:A23"/>
    <mergeCell ref="A24:A25"/>
    <mergeCell ref="A26:A27"/>
    <mergeCell ref="A11:B11"/>
    <mergeCell ref="A12:B12"/>
    <mergeCell ref="B18:B19"/>
    <mergeCell ref="J28:L28"/>
    <mergeCell ref="J26:L26"/>
    <mergeCell ref="J29:L29"/>
    <mergeCell ref="B30:B31"/>
    <mergeCell ref="J31:L31"/>
    <mergeCell ref="J24:L24"/>
    <mergeCell ref="J25:L25"/>
    <mergeCell ref="E30:E31"/>
    <mergeCell ref="J30:L30"/>
    <mergeCell ref="C30:D31"/>
    <mergeCell ref="A32:A33"/>
    <mergeCell ref="E24:E25"/>
    <mergeCell ref="B28:B29"/>
    <mergeCell ref="C26:D27"/>
    <mergeCell ref="M21:N21"/>
    <mergeCell ref="M22:N22"/>
    <mergeCell ref="F22:I23"/>
    <mergeCell ref="B26:B27"/>
    <mergeCell ref="F28:I29"/>
    <mergeCell ref="E22:E23"/>
    <mergeCell ref="M23:N23"/>
    <mergeCell ref="A16:B17"/>
    <mergeCell ref="A13:B13"/>
    <mergeCell ref="B22:B23"/>
    <mergeCell ref="B24:B25"/>
    <mergeCell ref="C24:D25"/>
    <mergeCell ref="J21:L21"/>
    <mergeCell ref="C18:D19"/>
    <mergeCell ref="E18:E19"/>
    <mergeCell ref="A14:B14"/>
    <mergeCell ref="B20:B21"/>
    <mergeCell ref="A18:A19"/>
    <mergeCell ref="C28:D29"/>
    <mergeCell ref="E28:E29"/>
    <mergeCell ref="J27:L27"/>
    <mergeCell ref="J23:L23"/>
    <mergeCell ref="F18:I19"/>
    <mergeCell ref="E20:E21"/>
    <mergeCell ref="C20:D21"/>
    <mergeCell ref="J20:L20"/>
    <mergeCell ref="F32:I33"/>
    <mergeCell ref="C22:D23"/>
    <mergeCell ref="J22:L22"/>
    <mergeCell ref="M20:N20"/>
    <mergeCell ref="C16:E16"/>
    <mergeCell ref="C17:D17"/>
    <mergeCell ref="J19:L19"/>
    <mergeCell ref="F20:I21"/>
    <mergeCell ref="M18:N18"/>
    <mergeCell ref="J18:L18"/>
    <mergeCell ref="M28:N28"/>
    <mergeCell ref="P28:Z28"/>
    <mergeCell ref="M30:N30"/>
    <mergeCell ref="M31:N31"/>
    <mergeCell ref="M33:N33"/>
    <mergeCell ref="P29:Z29"/>
    <mergeCell ref="P21:Z21"/>
    <mergeCell ref="P22:Z22"/>
    <mergeCell ref="P25:Z25"/>
    <mergeCell ref="P27:Z27"/>
    <mergeCell ref="P36:Z36"/>
    <mergeCell ref="M25:N25"/>
    <mergeCell ref="M29:N29"/>
    <mergeCell ref="M26:N26"/>
    <mergeCell ref="M27:N27"/>
    <mergeCell ref="P26:Z26"/>
    <mergeCell ref="J41:L41"/>
    <mergeCell ref="J40:L40"/>
    <mergeCell ref="J33:L33"/>
    <mergeCell ref="J32:L32"/>
    <mergeCell ref="P18:Z18"/>
    <mergeCell ref="P19:Z19"/>
    <mergeCell ref="P20:Z20"/>
    <mergeCell ref="P23:Z23"/>
    <mergeCell ref="P24:Z24"/>
    <mergeCell ref="P30:Z30"/>
    <mergeCell ref="J38:O38"/>
    <mergeCell ref="M36:N36"/>
    <mergeCell ref="M32:N32"/>
    <mergeCell ref="P34:Z34"/>
    <mergeCell ref="P31:Z31"/>
    <mergeCell ref="P32:Z32"/>
    <mergeCell ref="P33:Z33"/>
    <mergeCell ref="P37:Z37"/>
    <mergeCell ref="M34:N34"/>
    <mergeCell ref="B32:B33"/>
    <mergeCell ref="M41:P41"/>
    <mergeCell ref="M40:P40"/>
    <mergeCell ref="Q40:T40"/>
    <mergeCell ref="Q41:T41"/>
    <mergeCell ref="E36:E37"/>
    <mergeCell ref="C36:D37"/>
    <mergeCell ref="F38:I38"/>
    <mergeCell ref="P38:Z38"/>
    <mergeCell ref="J37:L37"/>
  </mergeCells>
  <dataValidations count="2">
    <dataValidation type="date" allowBlank="1" showInputMessage="1" showErrorMessage="1" sqref="AB12">
      <formula1>37291</formula1>
      <formula2>37715</formula2>
    </dataValidation>
    <dataValidation allowBlank="1" showInputMessage="1" showErrorMessage="1" imeMode="on" sqref="O35:O37"/>
  </dataValidations>
  <printOptions horizontalCentered="1"/>
  <pageMargins left="0.4330708661417323" right="0.4330708661417323" top="0.5118110236220472" bottom="0.551181102362204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SheetLayoutView="50" zoomScalePageLayoutView="0" workbookViewId="0" topLeftCell="A1">
      <selection activeCell="T7" sqref="T7"/>
    </sheetView>
  </sheetViews>
  <sheetFormatPr defaultColWidth="9.00390625" defaultRowHeight="13.5"/>
  <cols>
    <col min="1" max="1" width="4.25390625" style="0" customWidth="1"/>
    <col min="2" max="2" width="6.625" style="0" customWidth="1"/>
    <col min="3" max="3" width="11.625" style="0" customWidth="1"/>
    <col min="4" max="4" width="17.00390625" style="118" customWidth="1"/>
    <col min="5" max="7" width="16.625" style="0" customWidth="1"/>
    <col min="8" max="8" width="21.50390625" style="0" customWidth="1"/>
    <col min="9" max="9" width="6.375" style="0" customWidth="1"/>
    <col min="10" max="10" width="4.25390625" style="0" customWidth="1"/>
    <col min="11" max="11" width="6.625" style="0" customWidth="1"/>
    <col min="12" max="12" width="11.625" style="0" customWidth="1"/>
    <col min="13" max="13" width="17.00390625" style="118" customWidth="1"/>
    <col min="14" max="16" width="16.625" style="0" customWidth="1"/>
    <col min="17" max="17" width="22.75390625" style="0" customWidth="1"/>
  </cols>
  <sheetData>
    <row r="1" spans="1:17" ht="39" customHeight="1">
      <c r="A1" s="504" t="s">
        <v>205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1:17" ht="18.75" customHeight="1">
      <c r="A2" s="1"/>
      <c r="B2" s="1"/>
      <c r="C2" s="1"/>
      <c r="D2" s="120"/>
      <c r="E2" s="1"/>
      <c r="F2" s="1"/>
      <c r="G2" s="1"/>
      <c r="H2" s="1"/>
      <c r="I2" s="1"/>
      <c r="K2" s="98"/>
      <c r="L2" s="98"/>
      <c r="M2" s="120"/>
      <c r="N2" s="98"/>
      <c r="O2" s="119"/>
      <c r="P2" s="508" t="s">
        <v>230</v>
      </c>
      <c r="Q2" s="508"/>
    </row>
    <row r="3" spans="1:17" ht="33.75" customHeight="1" thickBot="1">
      <c r="A3" s="510"/>
      <c r="B3" s="510"/>
      <c r="C3" s="510"/>
      <c r="D3" s="510"/>
      <c r="E3" s="1"/>
      <c r="F3" s="509" t="s">
        <v>59</v>
      </c>
      <c r="G3" s="509"/>
      <c r="H3" s="509"/>
      <c r="I3" s="1"/>
      <c r="J3" s="511"/>
      <c r="K3" s="511"/>
      <c r="L3" s="511"/>
      <c r="M3" s="511"/>
      <c r="N3" s="1"/>
      <c r="O3" s="509" t="s">
        <v>237</v>
      </c>
      <c r="P3" s="509"/>
      <c r="Q3" s="509"/>
    </row>
    <row r="4" spans="1:17" ht="25.5" customHeight="1" thickBot="1">
      <c r="A4" s="491" t="s">
        <v>60</v>
      </c>
      <c r="B4" s="492"/>
      <c r="C4" s="492"/>
      <c r="D4" s="493"/>
      <c r="E4" s="520" t="s">
        <v>217</v>
      </c>
      <c r="F4" s="521"/>
      <c r="G4" s="521"/>
      <c r="H4" s="522"/>
      <c r="I4" s="99"/>
      <c r="J4" s="491" t="s">
        <v>60</v>
      </c>
      <c r="K4" s="492"/>
      <c r="L4" s="492"/>
      <c r="M4" s="493"/>
      <c r="N4" s="512" t="s">
        <v>66</v>
      </c>
      <c r="O4" s="513"/>
      <c r="P4" s="513"/>
      <c r="Q4" s="514"/>
    </row>
    <row r="5" spans="1:17" ht="25.5" customHeight="1">
      <c r="A5" s="494"/>
      <c r="B5" s="495"/>
      <c r="C5" s="495"/>
      <c r="D5" s="496"/>
      <c r="E5" s="123" t="s">
        <v>177</v>
      </c>
      <c r="F5" s="122" t="s">
        <v>218</v>
      </c>
      <c r="G5" s="4" t="s">
        <v>178</v>
      </c>
      <c r="H5" s="100" t="s">
        <v>61</v>
      </c>
      <c r="I5" s="99"/>
      <c r="J5" s="494"/>
      <c r="K5" s="495"/>
      <c r="L5" s="495"/>
      <c r="M5" s="496"/>
      <c r="N5" s="123" t="s">
        <v>177</v>
      </c>
      <c r="O5" s="122" t="s">
        <v>218</v>
      </c>
      <c r="P5" s="4" t="s">
        <v>178</v>
      </c>
      <c r="Q5" s="100" t="s">
        <v>61</v>
      </c>
    </row>
    <row r="6" spans="1:17" ht="25.5" customHeight="1">
      <c r="A6" s="488" t="s">
        <v>212</v>
      </c>
      <c r="B6" s="2" t="s">
        <v>179</v>
      </c>
      <c r="C6" s="3" t="s">
        <v>62</v>
      </c>
      <c r="D6" s="158" t="s">
        <v>180</v>
      </c>
      <c r="E6" s="159">
        <v>38000</v>
      </c>
      <c r="F6" s="160">
        <f>E6*0.2</f>
        <v>7600</v>
      </c>
      <c r="G6" s="161">
        <f>E6+F6</f>
        <v>45600</v>
      </c>
      <c r="H6" s="101"/>
      <c r="I6" s="99"/>
      <c r="J6" s="488" t="s">
        <v>212</v>
      </c>
      <c r="K6" s="2" t="s">
        <v>179</v>
      </c>
      <c r="L6" s="5" t="s">
        <v>62</v>
      </c>
      <c r="M6" s="158" t="s">
        <v>186</v>
      </c>
      <c r="N6" s="159">
        <v>8000</v>
      </c>
      <c r="O6" s="160">
        <f>N6*0.2</f>
        <v>1600</v>
      </c>
      <c r="P6" s="161">
        <f>N6+O6</f>
        <v>9600</v>
      </c>
      <c r="Q6" s="101"/>
    </row>
    <row r="7" spans="1:17" ht="25.5" customHeight="1">
      <c r="A7" s="489"/>
      <c r="B7" s="2" t="s">
        <v>181</v>
      </c>
      <c r="C7" s="3" t="s">
        <v>63</v>
      </c>
      <c r="D7" s="158" t="s">
        <v>182</v>
      </c>
      <c r="E7" s="159">
        <v>18000</v>
      </c>
      <c r="F7" s="160">
        <f>E7*0.2</f>
        <v>3600</v>
      </c>
      <c r="G7" s="161">
        <f>E7+F7</f>
        <v>21600</v>
      </c>
      <c r="H7" s="101"/>
      <c r="I7" s="99"/>
      <c r="J7" s="489"/>
      <c r="K7" s="2" t="s">
        <v>181</v>
      </c>
      <c r="L7" s="5" t="s">
        <v>63</v>
      </c>
      <c r="M7" s="158" t="s">
        <v>182</v>
      </c>
      <c r="N7" s="159">
        <v>3500</v>
      </c>
      <c r="O7" s="160">
        <f>N7*0.2</f>
        <v>700</v>
      </c>
      <c r="P7" s="161">
        <f>N7+O7</f>
        <v>4200</v>
      </c>
      <c r="Q7" s="101"/>
    </row>
    <row r="8" spans="1:17" ht="25.5" customHeight="1">
      <c r="A8" s="489"/>
      <c r="B8" s="2" t="s">
        <v>183</v>
      </c>
      <c r="C8" s="3" t="s">
        <v>64</v>
      </c>
      <c r="D8" s="158" t="s">
        <v>209</v>
      </c>
      <c r="E8" s="159">
        <v>20000</v>
      </c>
      <c r="F8" s="160">
        <f>E8*0.2</f>
        <v>4000</v>
      </c>
      <c r="G8" s="161">
        <f>E8+F8</f>
        <v>24000</v>
      </c>
      <c r="H8" s="101"/>
      <c r="I8" s="99"/>
      <c r="J8" s="489"/>
      <c r="K8" s="2" t="s">
        <v>183</v>
      </c>
      <c r="L8" s="5" t="s">
        <v>64</v>
      </c>
      <c r="M8" s="158" t="s">
        <v>209</v>
      </c>
      <c r="N8" s="159">
        <v>4500</v>
      </c>
      <c r="O8" s="160">
        <f>N8*0.2</f>
        <v>900</v>
      </c>
      <c r="P8" s="161">
        <f>N8+O8</f>
        <v>5400</v>
      </c>
      <c r="Q8" s="101"/>
    </row>
    <row r="9" spans="1:17" ht="25.5" customHeight="1">
      <c r="A9" s="489"/>
      <c r="B9" s="2" t="s">
        <v>184</v>
      </c>
      <c r="C9" s="3" t="s">
        <v>65</v>
      </c>
      <c r="D9" s="158" t="s">
        <v>185</v>
      </c>
      <c r="E9" s="159">
        <v>26000</v>
      </c>
      <c r="F9" s="160">
        <f>E9*0.2</f>
        <v>5200</v>
      </c>
      <c r="G9" s="161">
        <f>E9+F9</f>
        <v>31200</v>
      </c>
      <c r="H9" s="101"/>
      <c r="I9" s="99"/>
      <c r="J9" s="489"/>
      <c r="K9" s="2" t="s">
        <v>184</v>
      </c>
      <c r="L9" s="5" t="s">
        <v>65</v>
      </c>
      <c r="M9" s="158" t="s">
        <v>185</v>
      </c>
      <c r="N9" s="159">
        <v>5500</v>
      </c>
      <c r="O9" s="160">
        <f>N9*0.2</f>
        <v>1100</v>
      </c>
      <c r="P9" s="161">
        <f>N9+O9</f>
        <v>6600</v>
      </c>
      <c r="Q9" s="101"/>
    </row>
    <row r="10" spans="1:17" ht="25.5" customHeight="1" thickBot="1">
      <c r="A10" s="490"/>
      <c r="B10" s="515" t="s">
        <v>220</v>
      </c>
      <c r="C10" s="516"/>
      <c r="D10" s="516"/>
      <c r="E10" s="162">
        <v>5500</v>
      </c>
      <c r="F10" s="163">
        <f>E10*0.2</f>
        <v>1100</v>
      </c>
      <c r="G10" s="164">
        <f>E10+F10</f>
        <v>6600</v>
      </c>
      <c r="H10" s="102"/>
      <c r="I10" s="99"/>
      <c r="J10" s="490"/>
      <c r="K10" s="515" t="s">
        <v>220</v>
      </c>
      <c r="L10" s="516"/>
      <c r="M10" s="516"/>
      <c r="N10" s="162">
        <v>1650</v>
      </c>
      <c r="O10" s="163">
        <f>N10*0.2</f>
        <v>330</v>
      </c>
      <c r="P10" s="164">
        <f>N10+O10</f>
        <v>1980</v>
      </c>
      <c r="Q10" s="102"/>
    </row>
    <row r="11" spans="1:17" ht="25.5" customHeight="1" thickBot="1">
      <c r="A11" s="99"/>
      <c r="B11" s="99"/>
      <c r="C11" s="99"/>
      <c r="D11" s="121"/>
      <c r="E11" s="99"/>
      <c r="F11" s="99"/>
      <c r="G11" s="99"/>
      <c r="H11" s="99"/>
      <c r="I11" s="99"/>
      <c r="J11" s="99"/>
      <c r="K11" s="99"/>
      <c r="L11" s="99"/>
      <c r="M11" s="121"/>
      <c r="N11" s="99"/>
      <c r="O11" s="99"/>
      <c r="P11" s="99"/>
      <c r="Q11" s="99"/>
    </row>
    <row r="12" spans="1:17" ht="25.5" customHeight="1" thickBot="1">
      <c r="A12" s="491" t="s">
        <v>60</v>
      </c>
      <c r="B12" s="492"/>
      <c r="C12" s="492"/>
      <c r="D12" s="493"/>
      <c r="E12" s="497" t="s">
        <v>231</v>
      </c>
      <c r="F12" s="492"/>
      <c r="G12" s="492"/>
      <c r="H12" s="498"/>
      <c r="I12" s="99"/>
      <c r="J12" s="499" t="s">
        <v>60</v>
      </c>
      <c r="K12" s="500"/>
      <c r="L12" s="500"/>
      <c r="M12" s="500"/>
      <c r="N12" s="517" t="s">
        <v>234</v>
      </c>
      <c r="O12" s="517"/>
      <c r="P12" s="517"/>
      <c r="Q12" s="518"/>
    </row>
    <row r="13" spans="1:17" ht="25.5" customHeight="1">
      <c r="A13" s="494"/>
      <c r="B13" s="495"/>
      <c r="C13" s="495"/>
      <c r="D13" s="496"/>
      <c r="E13" s="123" t="s">
        <v>177</v>
      </c>
      <c r="F13" s="122" t="s">
        <v>218</v>
      </c>
      <c r="G13" s="4" t="s">
        <v>178</v>
      </c>
      <c r="H13" s="100" t="s">
        <v>61</v>
      </c>
      <c r="I13" s="99"/>
      <c r="J13" s="501"/>
      <c r="K13" s="502"/>
      <c r="L13" s="502"/>
      <c r="M13" s="502"/>
      <c r="N13" s="123" t="s">
        <v>177</v>
      </c>
      <c r="O13" s="122" t="s">
        <v>218</v>
      </c>
      <c r="P13" s="3" t="s">
        <v>178</v>
      </c>
      <c r="Q13" s="100" t="s">
        <v>61</v>
      </c>
    </row>
    <row r="14" spans="1:17" ht="25.5" customHeight="1">
      <c r="A14" s="488" t="s">
        <v>212</v>
      </c>
      <c r="B14" s="2" t="s">
        <v>179</v>
      </c>
      <c r="C14" s="5" t="s">
        <v>62</v>
      </c>
      <c r="D14" s="158" t="s">
        <v>186</v>
      </c>
      <c r="E14" s="159">
        <v>2200</v>
      </c>
      <c r="F14" s="160">
        <f>E14*0.2</f>
        <v>440</v>
      </c>
      <c r="G14" s="161">
        <f>E14+F14</f>
        <v>2640</v>
      </c>
      <c r="H14" s="101"/>
      <c r="I14" s="99"/>
      <c r="J14" s="488" t="s">
        <v>212</v>
      </c>
      <c r="K14" s="2" t="s">
        <v>179</v>
      </c>
      <c r="L14" s="2" t="s">
        <v>62</v>
      </c>
      <c r="M14" s="158" t="s">
        <v>188</v>
      </c>
      <c r="N14" s="159">
        <v>10000</v>
      </c>
      <c r="O14" s="160">
        <f>N14*0.2</f>
        <v>2000</v>
      </c>
      <c r="P14" s="161">
        <f>N14+O14</f>
        <v>12000</v>
      </c>
      <c r="Q14" s="165"/>
    </row>
    <row r="15" spans="1:17" ht="25.5" customHeight="1">
      <c r="A15" s="489"/>
      <c r="B15" s="2" t="s">
        <v>181</v>
      </c>
      <c r="C15" s="5" t="s">
        <v>63</v>
      </c>
      <c r="D15" s="158" t="s">
        <v>182</v>
      </c>
      <c r="E15" s="159">
        <v>1000</v>
      </c>
      <c r="F15" s="160">
        <f>E15*0.2</f>
        <v>200</v>
      </c>
      <c r="G15" s="161">
        <f>E15+F15</f>
        <v>1200</v>
      </c>
      <c r="H15" s="101"/>
      <c r="I15" s="99"/>
      <c r="J15" s="489"/>
      <c r="K15" s="2" t="s">
        <v>181</v>
      </c>
      <c r="L15" s="2" t="s">
        <v>63</v>
      </c>
      <c r="M15" s="158" t="s">
        <v>189</v>
      </c>
      <c r="N15" s="159">
        <v>4500</v>
      </c>
      <c r="O15" s="160">
        <f>N15*0.2</f>
        <v>900</v>
      </c>
      <c r="P15" s="161">
        <f>N15+O15</f>
        <v>5400</v>
      </c>
      <c r="Q15" s="165"/>
    </row>
    <row r="16" spans="1:17" ht="25.5" customHeight="1">
      <c r="A16" s="489"/>
      <c r="B16" s="2" t="s">
        <v>183</v>
      </c>
      <c r="C16" s="5" t="s">
        <v>64</v>
      </c>
      <c r="D16" s="158" t="s">
        <v>209</v>
      </c>
      <c r="E16" s="159">
        <v>1300</v>
      </c>
      <c r="F16" s="160">
        <f>E16*0.2</f>
        <v>260</v>
      </c>
      <c r="G16" s="161">
        <f>E16+F16</f>
        <v>1560</v>
      </c>
      <c r="H16" s="101"/>
      <c r="I16" s="99"/>
      <c r="J16" s="489"/>
      <c r="K16" s="2" t="s">
        <v>183</v>
      </c>
      <c r="L16" s="2" t="s">
        <v>64</v>
      </c>
      <c r="M16" s="158" t="s">
        <v>209</v>
      </c>
      <c r="N16" s="159">
        <v>5600</v>
      </c>
      <c r="O16" s="160">
        <f>N16*0.2</f>
        <v>1120</v>
      </c>
      <c r="P16" s="161">
        <f>N16+O16</f>
        <v>6720</v>
      </c>
      <c r="Q16" s="165"/>
    </row>
    <row r="17" spans="1:17" ht="25.5" customHeight="1">
      <c r="A17" s="489"/>
      <c r="B17" s="2" t="s">
        <v>184</v>
      </c>
      <c r="C17" s="5" t="s">
        <v>65</v>
      </c>
      <c r="D17" s="158" t="s">
        <v>185</v>
      </c>
      <c r="E17" s="159">
        <v>1700</v>
      </c>
      <c r="F17" s="160">
        <f>E17*0.2</f>
        <v>340</v>
      </c>
      <c r="G17" s="161">
        <f>E17+F17</f>
        <v>2040</v>
      </c>
      <c r="H17" s="101"/>
      <c r="I17" s="99"/>
      <c r="J17" s="489"/>
      <c r="K17" s="2" t="s">
        <v>184</v>
      </c>
      <c r="L17" s="2" t="s">
        <v>65</v>
      </c>
      <c r="M17" s="158" t="s">
        <v>190</v>
      </c>
      <c r="N17" s="159">
        <v>8000</v>
      </c>
      <c r="O17" s="160">
        <f>N17*0.2</f>
        <v>1600</v>
      </c>
      <c r="P17" s="161">
        <f>N17+O17</f>
        <v>9600</v>
      </c>
      <c r="Q17" s="165"/>
    </row>
    <row r="18" spans="1:17" ht="25.5" customHeight="1" thickBot="1">
      <c r="A18" s="490"/>
      <c r="B18" s="515" t="s">
        <v>220</v>
      </c>
      <c r="C18" s="516"/>
      <c r="D18" s="516"/>
      <c r="E18" s="162">
        <v>330</v>
      </c>
      <c r="F18" s="163">
        <f>E18*0.2</f>
        <v>66</v>
      </c>
      <c r="G18" s="164">
        <f>E18+F18</f>
        <v>396</v>
      </c>
      <c r="H18" s="102"/>
      <c r="I18" s="99"/>
      <c r="J18" s="490"/>
      <c r="K18" s="515" t="s">
        <v>220</v>
      </c>
      <c r="L18" s="516"/>
      <c r="M18" s="516"/>
      <c r="N18" s="162">
        <v>2200</v>
      </c>
      <c r="O18" s="163">
        <f>N18*0.2</f>
        <v>440</v>
      </c>
      <c r="P18" s="166">
        <f>N18+O18</f>
        <v>2640</v>
      </c>
      <c r="Q18" s="167"/>
    </row>
    <row r="19" spans="1:17" ht="25.5" customHeight="1" thickBot="1">
      <c r="A19" s="99"/>
      <c r="B19" s="99"/>
      <c r="C19" s="99"/>
      <c r="D19" s="121"/>
      <c r="E19" s="99"/>
      <c r="F19" s="99"/>
      <c r="G19" s="99"/>
      <c r="H19" s="99"/>
      <c r="I19" s="99"/>
      <c r="J19" s="99"/>
      <c r="K19" s="99"/>
      <c r="L19" s="99"/>
      <c r="M19" s="121"/>
      <c r="N19" s="99"/>
      <c r="O19" s="99"/>
      <c r="P19" s="99"/>
      <c r="Q19" s="99"/>
    </row>
    <row r="20" spans="1:17" ht="25.5" customHeight="1" thickBot="1">
      <c r="A20" s="491" t="s">
        <v>60</v>
      </c>
      <c r="B20" s="492"/>
      <c r="C20" s="492"/>
      <c r="D20" s="493"/>
      <c r="E20" s="497" t="s">
        <v>187</v>
      </c>
      <c r="F20" s="492"/>
      <c r="G20" s="492"/>
      <c r="H20" s="498"/>
      <c r="I20" s="99"/>
      <c r="J20" s="499" t="s">
        <v>60</v>
      </c>
      <c r="K20" s="500"/>
      <c r="L20" s="500"/>
      <c r="M20" s="500"/>
      <c r="N20" s="500" t="s">
        <v>211</v>
      </c>
      <c r="O20" s="500"/>
      <c r="P20" s="500"/>
      <c r="Q20" s="519"/>
    </row>
    <row r="21" spans="1:17" ht="25.5" customHeight="1">
      <c r="A21" s="494"/>
      <c r="B21" s="495"/>
      <c r="C21" s="495"/>
      <c r="D21" s="496"/>
      <c r="E21" s="123" t="s">
        <v>177</v>
      </c>
      <c r="F21" s="122" t="s">
        <v>218</v>
      </c>
      <c r="G21" s="4" t="s">
        <v>178</v>
      </c>
      <c r="H21" s="100" t="s">
        <v>61</v>
      </c>
      <c r="I21" s="99"/>
      <c r="J21" s="501"/>
      <c r="K21" s="502"/>
      <c r="L21" s="502"/>
      <c r="M21" s="502"/>
      <c r="N21" s="123" t="s">
        <v>177</v>
      </c>
      <c r="O21" s="122" t="s">
        <v>218</v>
      </c>
      <c r="P21" s="3" t="s">
        <v>178</v>
      </c>
      <c r="Q21" s="114" t="s">
        <v>206</v>
      </c>
    </row>
    <row r="22" spans="1:17" ht="25.5" customHeight="1">
      <c r="A22" s="488" t="s">
        <v>212</v>
      </c>
      <c r="B22" s="2" t="s">
        <v>179</v>
      </c>
      <c r="C22" s="5" t="s">
        <v>62</v>
      </c>
      <c r="D22" s="158" t="s">
        <v>188</v>
      </c>
      <c r="E22" s="159">
        <v>22000</v>
      </c>
      <c r="F22" s="160">
        <f>E22*0.2</f>
        <v>4400</v>
      </c>
      <c r="G22" s="161">
        <f>E22+F22</f>
        <v>26400</v>
      </c>
      <c r="H22" s="101"/>
      <c r="I22" s="99"/>
      <c r="J22" s="488" t="s">
        <v>212</v>
      </c>
      <c r="K22" s="2" t="s">
        <v>179</v>
      </c>
      <c r="L22" s="2" t="s">
        <v>62</v>
      </c>
      <c r="M22" s="158" t="s">
        <v>188</v>
      </c>
      <c r="N22" s="159">
        <v>5000</v>
      </c>
      <c r="O22" s="160">
        <f>N22*0.2</f>
        <v>1000</v>
      </c>
      <c r="P22" s="161">
        <f>N22+O22</f>
        <v>6000</v>
      </c>
      <c r="Q22" s="505" t="s">
        <v>224</v>
      </c>
    </row>
    <row r="23" spans="1:17" ht="25.5" customHeight="1">
      <c r="A23" s="489"/>
      <c r="B23" s="2" t="s">
        <v>181</v>
      </c>
      <c r="C23" s="5" t="s">
        <v>63</v>
      </c>
      <c r="D23" s="158" t="s">
        <v>189</v>
      </c>
      <c r="E23" s="159">
        <v>10000</v>
      </c>
      <c r="F23" s="160">
        <f>E23*0.2</f>
        <v>2000</v>
      </c>
      <c r="G23" s="161">
        <f>E23+F23</f>
        <v>12000</v>
      </c>
      <c r="H23" s="101"/>
      <c r="I23" s="99"/>
      <c r="J23" s="489"/>
      <c r="K23" s="2" t="s">
        <v>181</v>
      </c>
      <c r="L23" s="2" t="s">
        <v>63</v>
      </c>
      <c r="M23" s="158" t="s">
        <v>189</v>
      </c>
      <c r="N23" s="159">
        <v>2200</v>
      </c>
      <c r="O23" s="160">
        <f>N23*0.2</f>
        <v>440</v>
      </c>
      <c r="P23" s="161">
        <f>N23+O23</f>
        <v>2640</v>
      </c>
      <c r="Q23" s="506"/>
    </row>
    <row r="24" spans="1:17" ht="25.5" customHeight="1">
      <c r="A24" s="489"/>
      <c r="B24" s="2" t="s">
        <v>183</v>
      </c>
      <c r="C24" s="5" t="s">
        <v>64</v>
      </c>
      <c r="D24" s="158" t="s">
        <v>209</v>
      </c>
      <c r="E24" s="159">
        <v>13000</v>
      </c>
      <c r="F24" s="160">
        <f>E24*0.2</f>
        <v>2600</v>
      </c>
      <c r="G24" s="161">
        <f>E24+F24</f>
        <v>15600</v>
      </c>
      <c r="H24" s="101"/>
      <c r="I24" s="99"/>
      <c r="J24" s="489"/>
      <c r="K24" s="2" t="s">
        <v>183</v>
      </c>
      <c r="L24" s="2" t="s">
        <v>64</v>
      </c>
      <c r="M24" s="158" t="s">
        <v>209</v>
      </c>
      <c r="N24" s="159">
        <v>2800</v>
      </c>
      <c r="O24" s="160">
        <f>N24*0.2</f>
        <v>560</v>
      </c>
      <c r="P24" s="161">
        <f>N24+O24</f>
        <v>3360</v>
      </c>
      <c r="Q24" s="506"/>
    </row>
    <row r="25" spans="1:17" ht="25.5" customHeight="1">
      <c r="A25" s="489"/>
      <c r="B25" s="2" t="s">
        <v>184</v>
      </c>
      <c r="C25" s="5" t="s">
        <v>65</v>
      </c>
      <c r="D25" s="158" t="s">
        <v>190</v>
      </c>
      <c r="E25" s="159">
        <v>17500</v>
      </c>
      <c r="F25" s="160">
        <f>E25*0.2</f>
        <v>3500</v>
      </c>
      <c r="G25" s="161">
        <f>E25+F25</f>
        <v>21000</v>
      </c>
      <c r="H25" s="101"/>
      <c r="I25" s="99"/>
      <c r="J25" s="489"/>
      <c r="K25" s="2" t="s">
        <v>184</v>
      </c>
      <c r="L25" s="2" t="s">
        <v>65</v>
      </c>
      <c r="M25" s="158" t="s">
        <v>190</v>
      </c>
      <c r="N25" s="159">
        <v>3300</v>
      </c>
      <c r="O25" s="160">
        <f>N25*0.2</f>
        <v>660</v>
      </c>
      <c r="P25" s="161">
        <f>N25+O25</f>
        <v>3960</v>
      </c>
      <c r="Q25" s="506"/>
    </row>
    <row r="26" spans="1:17" ht="25.5" customHeight="1" thickBot="1">
      <c r="A26" s="490"/>
      <c r="B26" s="515" t="s">
        <v>220</v>
      </c>
      <c r="C26" s="516"/>
      <c r="D26" s="516"/>
      <c r="E26" s="162">
        <v>3300</v>
      </c>
      <c r="F26" s="163">
        <f>E26*0.2</f>
        <v>660</v>
      </c>
      <c r="G26" s="164">
        <f>E26+F26</f>
        <v>3960</v>
      </c>
      <c r="H26" s="102"/>
      <c r="I26" s="99"/>
      <c r="J26" s="490"/>
      <c r="K26" s="515" t="s">
        <v>220</v>
      </c>
      <c r="L26" s="516"/>
      <c r="M26" s="516"/>
      <c r="N26" s="162">
        <v>650</v>
      </c>
      <c r="O26" s="163">
        <f>N26*0.2</f>
        <v>130</v>
      </c>
      <c r="P26" s="164">
        <f>N26+O26</f>
        <v>780</v>
      </c>
      <c r="Q26" s="507"/>
    </row>
    <row r="27" spans="1:17" ht="25.5" customHeight="1" thickBot="1">
      <c r="A27" s="99"/>
      <c r="B27" s="99"/>
      <c r="C27" s="99"/>
      <c r="D27" s="121"/>
      <c r="E27" s="99"/>
      <c r="F27" s="99"/>
      <c r="G27" s="99"/>
      <c r="H27" s="99"/>
      <c r="I27" s="99"/>
      <c r="J27" s="99"/>
      <c r="K27" s="99"/>
      <c r="L27" s="99"/>
      <c r="M27" s="121"/>
      <c r="N27" s="99"/>
      <c r="O27" s="99"/>
      <c r="P27" s="99"/>
      <c r="Q27" s="99"/>
    </row>
    <row r="28" spans="1:17" ht="25.5" customHeight="1" thickBot="1">
      <c r="A28" s="491" t="s">
        <v>60</v>
      </c>
      <c r="B28" s="492"/>
      <c r="C28" s="492"/>
      <c r="D28" s="493"/>
      <c r="E28" s="497" t="s">
        <v>67</v>
      </c>
      <c r="F28" s="492"/>
      <c r="G28" s="492"/>
      <c r="H28" s="498"/>
      <c r="I28" s="99"/>
      <c r="J28" s="6"/>
      <c r="K28" s="121" t="s">
        <v>191</v>
      </c>
      <c r="L28" s="503" t="s">
        <v>244</v>
      </c>
      <c r="M28" s="503"/>
      <c r="N28" s="503"/>
      <c r="O28" s="503"/>
      <c r="P28" s="503"/>
      <c r="Q28" s="503"/>
    </row>
    <row r="29" spans="1:17" ht="25.5" customHeight="1">
      <c r="A29" s="494"/>
      <c r="B29" s="495"/>
      <c r="C29" s="495"/>
      <c r="D29" s="496"/>
      <c r="E29" s="123" t="s">
        <v>177</v>
      </c>
      <c r="F29" s="122" t="s">
        <v>218</v>
      </c>
      <c r="G29" s="4" t="s">
        <v>178</v>
      </c>
      <c r="H29" s="100" t="s">
        <v>61</v>
      </c>
      <c r="I29" s="99"/>
      <c r="J29" s="6"/>
      <c r="K29" s="121" t="s">
        <v>219</v>
      </c>
      <c r="L29" s="106" t="s">
        <v>68</v>
      </c>
      <c r="M29" s="121"/>
      <c r="N29" s="107"/>
      <c r="O29" s="106"/>
      <c r="P29" s="106"/>
      <c r="Q29" s="106"/>
    </row>
    <row r="30" spans="1:17" ht="25.5" customHeight="1">
      <c r="A30" s="488" t="s">
        <v>212</v>
      </c>
      <c r="B30" s="2" t="s">
        <v>179</v>
      </c>
      <c r="C30" s="5" t="s">
        <v>62</v>
      </c>
      <c r="D30" s="158" t="s">
        <v>188</v>
      </c>
      <c r="E30" s="159">
        <v>12000</v>
      </c>
      <c r="F30" s="160">
        <f>E30*0.2</f>
        <v>2400</v>
      </c>
      <c r="G30" s="161">
        <f>E30+F30</f>
        <v>14400</v>
      </c>
      <c r="H30" s="101"/>
      <c r="I30" s="99"/>
      <c r="J30" s="104"/>
      <c r="K30" s="121" t="s">
        <v>221</v>
      </c>
      <c r="L30" s="124" t="s">
        <v>192</v>
      </c>
      <c r="M30" s="124"/>
      <c r="N30" s="124"/>
      <c r="O30" s="124"/>
      <c r="P30" s="124"/>
      <c r="Q30" s="106"/>
    </row>
    <row r="31" spans="1:17" ht="25.5" customHeight="1">
      <c r="A31" s="489"/>
      <c r="B31" s="2" t="s">
        <v>181</v>
      </c>
      <c r="C31" s="5" t="s">
        <v>63</v>
      </c>
      <c r="D31" s="158" t="s">
        <v>189</v>
      </c>
      <c r="E31" s="159">
        <v>5500</v>
      </c>
      <c r="F31" s="160">
        <f>E31*0.2</f>
        <v>1100</v>
      </c>
      <c r="G31" s="161">
        <f>E31+F31</f>
        <v>6600</v>
      </c>
      <c r="H31" s="101"/>
      <c r="I31" s="99"/>
      <c r="J31" s="104"/>
      <c r="K31" s="121"/>
      <c r="L31" s="124" t="s">
        <v>239</v>
      </c>
      <c r="M31" s="124"/>
      <c r="N31" s="124"/>
      <c r="O31" s="124"/>
      <c r="P31" s="124"/>
      <c r="Q31" s="124"/>
    </row>
    <row r="32" spans="1:17" ht="25.5" customHeight="1">
      <c r="A32" s="489"/>
      <c r="B32" s="2" t="s">
        <v>183</v>
      </c>
      <c r="C32" s="5" t="s">
        <v>64</v>
      </c>
      <c r="D32" s="158" t="s">
        <v>209</v>
      </c>
      <c r="E32" s="159">
        <v>6600</v>
      </c>
      <c r="F32" s="160">
        <f>E32*0.2</f>
        <v>1320</v>
      </c>
      <c r="G32" s="161">
        <f>E32+F32</f>
        <v>7920</v>
      </c>
      <c r="H32" s="101"/>
      <c r="I32" s="99"/>
      <c r="J32" s="104"/>
      <c r="K32" s="121"/>
      <c r="L32" s="106" t="s">
        <v>193</v>
      </c>
      <c r="M32" s="121"/>
      <c r="N32" s="107"/>
      <c r="O32" s="106"/>
      <c r="P32" s="106"/>
      <c r="Q32" s="106"/>
    </row>
    <row r="33" spans="1:17" ht="25.5" customHeight="1">
      <c r="A33" s="489"/>
      <c r="B33" s="2" t="s">
        <v>184</v>
      </c>
      <c r="C33" s="5" t="s">
        <v>65</v>
      </c>
      <c r="D33" s="158" t="s">
        <v>190</v>
      </c>
      <c r="E33" s="159">
        <v>8800</v>
      </c>
      <c r="F33" s="160">
        <f>E33*0.2</f>
        <v>1760</v>
      </c>
      <c r="G33" s="161">
        <f>E33+F33</f>
        <v>10560</v>
      </c>
      <c r="H33" s="101"/>
      <c r="I33" s="99"/>
      <c r="J33" s="104"/>
      <c r="K33" s="121"/>
      <c r="L33" s="124" t="s">
        <v>69</v>
      </c>
      <c r="M33" s="124"/>
      <c r="N33" s="124"/>
      <c r="O33" s="124"/>
      <c r="P33" s="124"/>
      <c r="Q33" s="106"/>
    </row>
    <row r="34" spans="1:17" ht="25.5" customHeight="1" thickBot="1">
      <c r="A34" s="490"/>
      <c r="B34" s="515" t="s">
        <v>220</v>
      </c>
      <c r="C34" s="516"/>
      <c r="D34" s="516"/>
      <c r="E34" s="162">
        <v>2200</v>
      </c>
      <c r="F34" s="163">
        <f>E34*0.2</f>
        <v>440</v>
      </c>
      <c r="G34" s="164">
        <f>E34+F34</f>
        <v>2640</v>
      </c>
      <c r="H34" s="102"/>
      <c r="I34" s="99"/>
      <c r="J34" s="99"/>
      <c r="K34" s="121" t="s">
        <v>214</v>
      </c>
      <c r="L34" s="229" t="s">
        <v>240</v>
      </c>
      <c r="N34" s="198"/>
      <c r="O34" s="198"/>
      <c r="P34" s="198"/>
      <c r="Q34" s="198"/>
    </row>
    <row r="35" spans="1:17" ht="25.5" customHeight="1" thickBot="1">
      <c r="A35" s="103"/>
      <c r="B35" s="6"/>
      <c r="C35" s="104"/>
      <c r="D35" s="6"/>
      <c r="E35" s="105"/>
      <c r="F35" s="105"/>
      <c r="G35" s="105"/>
      <c r="H35" s="104"/>
      <c r="I35" s="99"/>
      <c r="K35" s="121" t="s">
        <v>214</v>
      </c>
      <c r="L35" s="198" t="s">
        <v>226</v>
      </c>
      <c r="M35" s="198"/>
      <c r="N35" s="198"/>
      <c r="O35" s="198"/>
      <c r="P35" s="198"/>
      <c r="Q35" s="198"/>
    </row>
    <row r="36" spans="1:18" ht="25.5" customHeight="1" thickBot="1">
      <c r="A36" s="491" t="s">
        <v>60</v>
      </c>
      <c r="B36" s="492"/>
      <c r="C36" s="492"/>
      <c r="D36" s="493"/>
      <c r="E36" s="497" t="s">
        <v>213</v>
      </c>
      <c r="F36" s="492"/>
      <c r="G36" s="492"/>
      <c r="H36" s="498"/>
      <c r="I36" s="6"/>
      <c r="L36" s="198" t="s">
        <v>227</v>
      </c>
      <c r="M36" s="198"/>
      <c r="N36" s="198"/>
      <c r="O36" s="198"/>
      <c r="P36" s="198"/>
      <c r="Q36" s="198"/>
      <c r="R36" s="108"/>
    </row>
    <row r="37" spans="1:18" ht="25.5" customHeight="1">
      <c r="A37" s="494"/>
      <c r="B37" s="495"/>
      <c r="C37" s="495"/>
      <c r="D37" s="496"/>
      <c r="E37" s="123" t="s">
        <v>177</v>
      </c>
      <c r="F37" s="122" t="s">
        <v>218</v>
      </c>
      <c r="G37" s="4" t="s">
        <v>178</v>
      </c>
      <c r="H37" s="100" t="s">
        <v>61</v>
      </c>
      <c r="I37" s="6"/>
      <c r="K37" s="125"/>
      <c r="L37" s="198" t="s">
        <v>228</v>
      </c>
      <c r="M37" s="198"/>
      <c r="N37" s="198"/>
      <c r="O37" s="198"/>
      <c r="P37" s="198"/>
      <c r="Q37" s="198"/>
      <c r="R37" s="108"/>
    </row>
    <row r="38" spans="1:18" ht="25.5" customHeight="1">
      <c r="A38" s="488" t="s">
        <v>212</v>
      </c>
      <c r="B38" s="2" t="s">
        <v>179</v>
      </c>
      <c r="C38" s="5" t="s">
        <v>62</v>
      </c>
      <c r="D38" s="158" t="s">
        <v>188</v>
      </c>
      <c r="E38" s="159">
        <v>7000</v>
      </c>
      <c r="F38" s="160">
        <f>E38*0.2</f>
        <v>1400</v>
      </c>
      <c r="G38" s="161">
        <f>E38+F38</f>
        <v>8400</v>
      </c>
      <c r="H38" s="101"/>
      <c r="I38" s="104"/>
      <c r="L38" s="198" t="s">
        <v>229</v>
      </c>
      <c r="M38" s="198"/>
      <c r="R38" s="108"/>
    </row>
    <row r="39" spans="1:18" ht="25.5" customHeight="1">
      <c r="A39" s="489"/>
      <c r="B39" s="2" t="s">
        <v>181</v>
      </c>
      <c r="C39" s="5" t="s">
        <v>63</v>
      </c>
      <c r="D39" s="158" t="s">
        <v>182</v>
      </c>
      <c r="E39" s="159">
        <v>3300</v>
      </c>
      <c r="F39" s="160">
        <f>E39*0.2</f>
        <v>660</v>
      </c>
      <c r="G39" s="161">
        <f>E39+F39</f>
        <v>3960</v>
      </c>
      <c r="H39" s="101"/>
      <c r="I39" s="104"/>
      <c r="K39" s="125" t="s">
        <v>214</v>
      </c>
      <c r="L39" s="106" t="s">
        <v>194</v>
      </c>
      <c r="M39" s="121"/>
      <c r="R39" s="108"/>
    </row>
    <row r="40" spans="1:18" ht="25.5" customHeight="1">
      <c r="A40" s="489"/>
      <c r="B40" s="2" t="s">
        <v>183</v>
      </c>
      <c r="C40" s="5" t="s">
        <v>64</v>
      </c>
      <c r="D40" s="158" t="s">
        <v>209</v>
      </c>
      <c r="E40" s="159">
        <v>3800</v>
      </c>
      <c r="F40" s="160">
        <f>E40*0.2</f>
        <v>760</v>
      </c>
      <c r="G40" s="161">
        <f>E40+F40</f>
        <v>4560</v>
      </c>
      <c r="H40" s="101"/>
      <c r="I40" s="104"/>
      <c r="R40" s="108"/>
    </row>
    <row r="41" spans="1:18" ht="25.5" customHeight="1">
      <c r="A41" s="489"/>
      <c r="B41" s="2" t="s">
        <v>184</v>
      </c>
      <c r="C41" s="5" t="s">
        <v>65</v>
      </c>
      <c r="D41" s="158" t="s">
        <v>185</v>
      </c>
      <c r="E41" s="159">
        <v>4400</v>
      </c>
      <c r="F41" s="160">
        <f>E41*0.2</f>
        <v>880</v>
      </c>
      <c r="G41" s="161">
        <f>E41+F41</f>
        <v>5280</v>
      </c>
      <c r="H41" s="101"/>
      <c r="I41" s="104"/>
      <c r="R41" s="108"/>
    </row>
    <row r="42" spans="1:9" ht="25.5" customHeight="1" thickBot="1">
      <c r="A42" s="490"/>
      <c r="B42" s="515" t="s">
        <v>220</v>
      </c>
      <c r="C42" s="516"/>
      <c r="D42" s="516"/>
      <c r="E42" s="162">
        <v>1400</v>
      </c>
      <c r="F42" s="163">
        <f>E42*0.2</f>
        <v>280</v>
      </c>
      <c r="G42" s="164">
        <f>E42+F42</f>
        <v>1680</v>
      </c>
      <c r="H42" s="102"/>
      <c r="I42" s="99"/>
    </row>
  </sheetData>
  <sheetProtection sheet="1"/>
  <mergeCells count="40">
    <mergeCell ref="B26:D26"/>
    <mergeCell ref="B10:D10"/>
    <mergeCell ref="E36:H36"/>
    <mergeCell ref="A4:D5"/>
    <mergeCell ref="E4:H4"/>
    <mergeCell ref="J4:M5"/>
    <mergeCell ref="K26:M26"/>
    <mergeCell ref="A36:D37"/>
    <mergeCell ref="E28:H28"/>
    <mergeCell ref="B34:D34"/>
    <mergeCell ref="N4:Q4"/>
    <mergeCell ref="B18:D18"/>
    <mergeCell ref="K10:M10"/>
    <mergeCell ref="A14:A18"/>
    <mergeCell ref="A22:A26"/>
    <mergeCell ref="B42:D42"/>
    <mergeCell ref="N12:Q12"/>
    <mergeCell ref="K18:M18"/>
    <mergeCell ref="J20:M21"/>
    <mergeCell ref="N20:Q20"/>
    <mergeCell ref="A1:Q1"/>
    <mergeCell ref="A6:A10"/>
    <mergeCell ref="Q22:Q26"/>
    <mergeCell ref="P2:Q2"/>
    <mergeCell ref="F3:H3"/>
    <mergeCell ref="O3:Q3"/>
    <mergeCell ref="A3:D3"/>
    <mergeCell ref="A12:D13"/>
    <mergeCell ref="E12:H12"/>
    <mergeCell ref="J3:M3"/>
    <mergeCell ref="A30:A34"/>
    <mergeCell ref="A38:A42"/>
    <mergeCell ref="J6:J10"/>
    <mergeCell ref="J14:J18"/>
    <mergeCell ref="J22:J26"/>
    <mergeCell ref="A20:D21"/>
    <mergeCell ref="E20:H20"/>
    <mergeCell ref="A28:D29"/>
    <mergeCell ref="J12:M13"/>
    <mergeCell ref="L28:Q28"/>
  </mergeCells>
  <printOptions horizontalCentered="1" verticalCentered="1"/>
  <pageMargins left="0.3937007874015748" right="0.3149606299212598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55" zoomScaleNormal="55" zoomScaleSheetLayoutView="50" zoomScalePageLayoutView="0" workbookViewId="0" topLeftCell="A1">
      <selection activeCell="P6" sqref="P6"/>
    </sheetView>
  </sheetViews>
  <sheetFormatPr defaultColWidth="9.00390625" defaultRowHeight="13.5"/>
  <cols>
    <col min="1" max="1" width="5.625" style="52" customWidth="1"/>
    <col min="2" max="2" width="36.375" style="52" customWidth="1"/>
    <col min="3" max="3" width="19.125" style="52" customWidth="1"/>
    <col min="4" max="11" width="13.125" style="52" customWidth="1"/>
    <col min="12" max="12" width="10.625" style="52" customWidth="1"/>
    <col min="13" max="16384" width="9.00390625" style="52" customWidth="1"/>
  </cols>
  <sheetData>
    <row r="1" spans="1:11" ht="60" customHeight="1">
      <c r="A1" s="523" t="s">
        <v>204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8:11" ht="34.5" customHeight="1" thickBot="1">
      <c r="H2" s="529" t="s">
        <v>241</v>
      </c>
      <c r="I2" s="529"/>
      <c r="J2" s="529"/>
      <c r="K2" s="529"/>
    </row>
    <row r="3" spans="1:17" ht="45.75" customHeight="1" thickBot="1">
      <c r="A3" s="205" t="s">
        <v>112</v>
      </c>
      <c r="B3" s="206" t="s">
        <v>113</v>
      </c>
      <c r="C3" s="53" t="s">
        <v>114</v>
      </c>
      <c r="D3" s="207" t="s">
        <v>115</v>
      </c>
      <c r="E3" s="207" t="s">
        <v>116</v>
      </c>
      <c r="F3" s="207" t="s">
        <v>159</v>
      </c>
      <c r="G3" s="207" t="s">
        <v>117</v>
      </c>
      <c r="H3" s="207" t="s">
        <v>118</v>
      </c>
      <c r="I3" s="207" t="s">
        <v>119</v>
      </c>
      <c r="J3" s="208" t="s">
        <v>120</v>
      </c>
      <c r="K3" s="209" t="s">
        <v>121</v>
      </c>
      <c r="M3" s="54"/>
      <c r="N3" s="54"/>
      <c r="O3" s="54"/>
      <c r="P3" s="54"/>
      <c r="Q3" s="55"/>
    </row>
    <row r="4" spans="1:17" ht="45.75" customHeight="1">
      <c r="A4" s="210">
        <v>1</v>
      </c>
      <c r="B4" s="211" t="s">
        <v>20</v>
      </c>
      <c r="C4" s="56">
        <v>1100</v>
      </c>
      <c r="D4" s="212" t="s">
        <v>215</v>
      </c>
      <c r="E4" s="212" t="s">
        <v>222</v>
      </c>
      <c r="F4" s="213" t="s">
        <v>122</v>
      </c>
      <c r="G4" s="214" t="s">
        <v>149</v>
      </c>
      <c r="H4" s="213" t="s">
        <v>149</v>
      </c>
      <c r="I4" s="213" t="s">
        <v>124</v>
      </c>
      <c r="J4" s="215" t="s">
        <v>124</v>
      </c>
      <c r="K4" s="211" t="s">
        <v>149</v>
      </c>
      <c r="M4" s="55"/>
      <c r="N4" s="55"/>
      <c r="O4" s="55"/>
      <c r="P4" s="55"/>
      <c r="Q4" s="54"/>
    </row>
    <row r="5" spans="1:17" ht="45.75" customHeight="1">
      <c r="A5" s="216">
        <v>2</v>
      </c>
      <c r="B5" s="217" t="s">
        <v>150</v>
      </c>
      <c r="C5" s="56">
        <v>1300</v>
      </c>
      <c r="D5" s="218" t="s">
        <v>215</v>
      </c>
      <c r="E5" s="218" t="s">
        <v>122</v>
      </c>
      <c r="F5" s="219" t="s">
        <v>122</v>
      </c>
      <c r="G5" s="219" t="s">
        <v>149</v>
      </c>
      <c r="H5" s="219" t="s">
        <v>149</v>
      </c>
      <c r="I5" s="219" t="s">
        <v>216</v>
      </c>
      <c r="J5" s="220" t="s">
        <v>207</v>
      </c>
      <c r="K5" s="221" t="s">
        <v>149</v>
      </c>
      <c r="M5" s="55"/>
      <c r="N5" s="55"/>
      <c r="O5" s="55"/>
      <c r="P5" s="55"/>
      <c r="Q5" s="55"/>
    </row>
    <row r="6" spans="1:17" ht="45.75" customHeight="1">
      <c r="A6" s="216">
        <v>3</v>
      </c>
      <c r="B6" s="217" t="s">
        <v>151</v>
      </c>
      <c r="C6" s="56">
        <v>1300</v>
      </c>
      <c r="D6" s="218" t="s">
        <v>137</v>
      </c>
      <c r="E6" s="218" t="s">
        <v>158</v>
      </c>
      <c r="F6" s="219" t="s">
        <v>125</v>
      </c>
      <c r="G6" s="219" t="s">
        <v>149</v>
      </c>
      <c r="H6" s="219" t="s">
        <v>149</v>
      </c>
      <c r="I6" s="219" t="s">
        <v>149</v>
      </c>
      <c r="J6" s="219" t="s">
        <v>149</v>
      </c>
      <c r="K6" s="222" t="s">
        <v>149</v>
      </c>
      <c r="M6" s="55"/>
      <c r="N6" s="55"/>
      <c r="O6" s="55"/>
      <c r="P6" s="55"/>
      <c r="Q6" s="55"/>
    </row>
    <row r="7" spans="1:17" ht="45.75" customHeight="1">
      <c r="A7" s="216">
        <v>4</v>
      </c>
      <c r="B7" s="217" t="s">
        <v>126</v>
      </c>
      <c r="C7" s="56">
        <v>1100</v>
      </c>
      <c r="D7" s="219" t="s">
        <v>123</v>
      </c>
      <c r="E7" s="219" t="s">
        <v>123</v>
      </c>
      <c r="F7" s="219" t="s">
        <v>123</v>
      </c>
      <c r="G7" s="219" t="s">
        <v>149</v>
      </c>
      <c r="H7" s="219" t="s">
        <v>149</v>
      </c>
      <c r="I7" s="219" t="s">
        <v>149</v>
      </c>
      <c r="J7" s="219" t="s">
        <v>149</v>
      </c>
      <c r="K7" s="222" t="s">
        <v>149</v>
      </c>
      <c r="M7" s="55"/>
      <c r="N7" s="55"/>
      <c r="O7" s="55"/>
      <c r="P7" s="55"/>
      <c r="Q7" s="55"/>
    </row>
    <row r="8" spans="1:17" ht="45.75" customHeight="1">
      <c r="A8" s="216">
        <v>5</v>
      </c>
      <c r="B8" s="217" t="s">
        <v>152</v>
      </c>
      <c r="C8" s="56">
        <v>110</v>
      </c>
      <c r="D8" s="219" t="s">
        <v>127</v>
      </c>
      <c r="E8" s="219" t="s">
        <v>149</v>
      </c>
      <c r="F8" s="219" t="s">
        <v>149</v>
      </c>
      <c r="G8" s="219" t="s">
        <v>149</v>
      </c>
      <c r="H8" s="219" t="s">
        <v>149</v>
      </c>
      <c r="I8" s="219" t="s">
        <v>149</v>
      </c>
      <c r="J8" s="219" t="s">
        <v>149</v>
      </c>
      <c r="K8" s="222" t="s">
        <v>149</v>
      </c>
      <c r="M8" s="55"/>
      <c r="N8" s="55"/>
      <c r="O8" s="55"/>
      <c r="P8" s="55"/>
      <c r="Q8" s="55"/>
    </row>
    <row r="9" spans="1:17" ht="45.75" customHeight="1">
      <c r="A9" s="216">
        <v>6</v>
      </c>
      <c r="B9" s="217" t="s">
        <v>128</v>
      </c>
      <c r="C9" s="56">
        <v>110</v>
      </c>
      <c r="D9" s="219" t="s">
        <v>122</v>
      </c>
      <c r="E9" s="219" t="s">
        <v>124</v>
      </c>
      <c r="F9" s="219" t="s">
        <v>123</v>
      </c>
      <c r="G9" s="219" t="s">
        <v>149</v>
      </c>
      <c r="H9" s="219" t="s">
        <v>149</v>
      </c>
      <c r="I9" s="219" t="s">
        <v>123</v>
      </c>
      <c r="J9" s="219" t="s">
        <v>149</v>
      </c>
      <c r="K9" s="222" t="s">
        <v>149</v>
      </c>
      <c r="M9" s="55"/>
      <c r="N9" s="55"/>
      <c r="O9" s="55"/>
      <c r="P9" s="55"/>
      <c r="Q9" s="55"/>
    </row>
    <row r="10" spans="1:17" ht="45.75" customHeight="1">
      <c r="A10" s="216">
        <v>7</v>
      </c>
      <c r="B10" s="217" t="s">
        <v>129</v>
      </c>
      <c r="C10" s="56">
        <v>2200</v>
      </c>
      <c r="D10" s="219" t="s">
        <v>130</v>
      </c>
      <c r="E10" s="219" t="s">
        <v>131</v>
      </c>
      <c r="F10" s="219" t="s">
        <v>130</v>
      </c>
      <c r="G10" s="219" t="s">
        <v>149</v>
      </c>
      <c r="H10" s="219" t="s">
        <v>149</v>
      </c>
      <c r="I10" s="219" t="s">
        <v>149</v>
      </c>
      <c r="J10" s="219" t="s">
        <v>149</v>
      </c>
      <c r="K10" s="222" t="s">
        <v>149</v>
      </c>
      <c r="M10" s="55"/>
      <c r="N10" s="55"/>
      <c r="O10" s="55"/>
      <c r="P10" s="55"/>
      <c r="Q10" s="55"/>
    </row>
    <row r="11" spans="1:17" ht="45.75" customHeight="1">
      <c r="A11" s="216">
        <v>8</v>
      </c>
      <c r="B11" s="217" t="s">
        <v>132</v>
      </c>
      <c r="C11" s="56">
        <v>2200</v>
      </c>
      <c r="D11" s="524" t="s">
        <v>198</v>
      </c>
      <c r="E11" s="525"/>
      <c r="F11" s="526"/>
      <c r="G11" s="219" t="s">
        <v>133</v>
      </c>
      <c r="H11" s="219" t="s">
        <v>133</v>
      </c>
      <c r="I11" s="527" t="s">
        <v>198</v>
      </c>
      <c r="J11" s="526"/>
      <c r="K11" s="222" t="s">
        <v>133</v>
      </c>
      <c r="Q11" s="55"/>
    </row>
    <row r="12" spans="1:11" ht="45.75" customHeight="1">
      <c r="A12" s="216">
        <v>9</v>
      </c>
      <c r="B12" s="217" t="s">
        <v>135</v>
      </c>
      <c r="C12" s="56">
        <v>1100</v>
      </c>
      <c r="D12" s="219" t="s">
        <v>130</v>
      </c>
      <c r="E12" s="219" t="s">
        <v>130</v>
      </c>
      <c r="F12" s="219" t="s">
        <v>130</v>
      </c>
      <c r="G12" s="219" t="s">
        <v>149</v>
      </c>
      <c r="H12" s="219" t="s">
        <v>149</v>
      </c>
      <c r="I12" s="219" t="s">
        <v>149</v>
      </c>
      <c r="J12" s="219" t="s">
        <v>149</v>
      </c>
      <c r="K12" s="222" t="s">
        <v>149</v>
      </c>
    </row>
    <row r="13" spans="1:11" ht="45.75" customHeight="1">
      <c r="A13" s="216">
        <v>10</v>
      </c>
      <c r="B13" s="217" t="s">
        <v>136</v>
      </c>
      <c r="C13" s="56">
        <v>1100</v>
      </c>
      <c r="D13" s="524" t="s">
        <v>199</v>
      </c>
      <c r="E13" s="525"/>
      <c r="F13" s="525"/>
      <c r="G13" s="525"/>
      <c r="H13" s="525"/>
      <c r="I13" s="525"/>
      <c r="J13" s="525"/>
      <c r="K13" s="528"/>
    </row>
    <row r="14" spans="1:11" ht="45.75" customHeight="1">
      <c r="A14" s="216">
        <v>11</v>
      </c>
      <c r="B14" s="217" t="s">
        <v>24</v>
      </c>
      <c r="C14" s="56">
        <v>5500</v>
      </c>
      <c r="D14" s="219" t="s">
        <v>130</v>
      </c>
      <c r="E14" s="219" t="s">
        <v>149</v>
      </c>
      <c r="F14" s="219" t="s">
        <v>149</v>
      </c>
      <c r="G14" s="219" t="s">
        <v>149</v>
      </c>
      <c r="H14" s="219" t="s">
        <v>149</v>
      </c>
      <c r="I14" s="219" t="s">
        <v>149</v>
      </c>
      <c r="J14" s="219" t="s">
        <v>149</v>
      </c>
      <c r="K14" s="222" t="s">
        <v>149</v>
      </c>
    </row>
    <row r="15" spans="1:11" ht="45.75" customHeight="1">
      <c r="A15" s="216">
        <v>12</v>
      </c>
      <c r="B15" s="217" t="s">
        <v>25</v>
      </c>
      <c r="C15" s="56">
        <v>11000</v>
      </c>
      <c r="D15" s="219" t="s">
        <v>137</v>
      </c>
      <c r="E15" s="219" t="s">
        <v>149</v>
      </c>
      <c r="F15" s="219" t="s">
        <v>149</v>
      </c>
      <c r="G15" s="219" t="s">
        <v>149</v>
      </c>
      <c r="H15" s="219" t="s">
        <v>149</v>
      </c>
      <c r="I15" s="219" t="s">
        <v>149</v>
      </c>
      <c r="J15" s="219" t="s">
        <v>149</v>
      </c>
      <c r="K15" s="222" t="s">
        <v>149</v>
      </c>
    </row>
    <row r="16" spans="1:11" ht="45.75" customHeight="1">
      <c r="A16" s="216">
        <v>13</v>
      </c>
      <c r="B16" s="217" t="s">
        <v>153</v>
      </c>
      <c r="C16" s="56">
        <v>110</v>
      </c>
      <c r="D16" s="219" t="s">
        <v>123</v>
      </c>
      <c r="E16" s="219" t="s">
        <v>123</v>
      </c>
      <c r="F16" s="219" t="s">
        <v>123</v>
      </c>
      <c r="G16" s="219" t="s">
        <v>149</v>
      </c>
      <c r="H16" s="219" t="s">
        <v>149</v>
      </c>
      <c r="I16" s="219" t="s">
        <v>149</v>
      </c>
      <c r="J16" s="219" t="s">
        <v>149</v>
      </c>
      <c r="K16" s="222" t="s">
        <v>149</v>
      </c>
    </row>
    <row r="17" spans="1:11" ht="45.75" customHeight="1">
      <c r="A17" s="216">
        <v>14</v>
      </c>
      <c r="B17" s="217" t="s">
        <v>138</v>
      </c>
      <c r="C17" s="56">
        <v>220</v>
      </c>
      <c r="D17" s="219" t="s">
        <v>130</v>
      </c>
      <c r="E17" s="219" t="s">
        <v>139</v>
      </c>
      <c r="F17" s="219" t="s">
        <v>130</v>
      </c>
      <c r="G17" s="219" t="s">
        <v>149</v>
      </c>
      <c r="H17" s="219" t="s">
        <v>149</v>
      </c>
      <c r="I17" s="219" t="s">
        <v>149</v>
      </c>
      <c r="J17" s="219" t="s">
        <v>149</v>
      </c>
      <c r="K17" s="222" t="s">
        <v>149</v>
      </c>
    </row>
    <row r="18" spans="1:11" ht="45.75" customHeight="1">
      <c r="A18" s="216">
        <v>15</v>
      </c>
      <c r="B18" s="217" t="s">
        <v>22</v>
      </c>
      <c r="C18" s="56">
        <v>220</v>
      </c>
      <c r="D18" s="524" t="s">
        <v>198</v>
      </c>
      <c r="E18" s="525"/>
      <c r="F18" s="526"/>
      <c r="G18" s="219" t="s">
        <v>140</v>
      </c>
      <c r="H18" s="219" t="s">
        <v>140</v>
      </c>
      <c r="I18" s="527" t="s">
        <v>198</v>
      </c>
      <c r="J18" s="526"/>
      <c r="K18" s="222" t="s">
        <v>140</v>
      </c>
    </row>
    <row r="19" spans="1:11" ht="45.75" customHeight="1">
      <c r="A19" s="216">
        <v>16</v>
      </c>
      <c r="B19" s="217" t="s">
        <v>141</v>
      </c>
      <c r="C19" s="56">
        <v>1100</v>
      </c>
      <c r="D19" s="219" t="s">
        <v>130</v>
      </c>
      <c r="E19" s="219" t="s">
        <v>130</v>
      </c>
      <c r="F19" s="219" t="s">
        <v>130</v>
      </c>
      <c r="G19" s="219" t="s">
        <v>149</v>
      </c>
      <c r="H19" s="219" t="s">
        <v>149</v>
      </c>
      <c r="I19" s="219" t="s">
        <v>149</v>
      </c>
      <c r="J19" s="219" t="s">
        <v>149</v>
      </c>
      <c r="K19" s="222" t="s">
        <v>149</v>
      </c>
    </row>
    <row r="20" spans="1:11" ht="45.75" customHeight="1">
      <c r="A20" s="216">
        <v>17</v>
      </c>
      <c r="B20" s="217" t="s">
        <v>154</v>
      </c>
      <c r="C20" s="56">
        <v>1100</v>
      </c>
      <c r="D20" s="219" t="s">
        <v>130</v>
      </c>
      <c r="E20" s="219" t="s">
        <v>130</v>
      </c>
      <c r="F20" s="219" t="s">
        <v>130</v>
      </c>
      <c r="G20" s="219" t="s">
        <v>149</v>
      </c>
      <c r="H20" s="219" t="s">
        <v>149</v>
      </c>
      <c r="I20" s="219" t="s">
        <v>149</v>
      </c>
      <c r="J20" s="219" t="s">
        <v>149</v>
      </c>
      <c r="K20" s="222" t="s">
        <v>149</v>
      </c>
    </row>
    <row r="21" spans="1:11" ht="45.75" customHeight="1">
      <c r="A21" s="216">
        <v>18</v>
      </c>
      <c r="B21" s="217" t="s">
        <v>155</v>
      </c>
      <c r="C21" s="56">
        <v>550</v>
      </c>
      <c r="D21" s="219" t="s">
        <v>130</v>
      </c>
      <c r="E21" s="219" t="s">
        <v>130</v>
      </c>
      <c r="F21" s="219" t="s">
        <v>130</v>
      </c>
      <c r="G21" s="219" t="s">
        <v>149</v>
      </c>
      <c r="H21" s="219" t="s">
        <v>149</v>
      </c>
      <c r="I21" s="219" t="s">
        <v>149</v>
      </c>
      <c r="J21" s="219" t="s">
        <v>149</v>
      </c>
      <c r="K21" s="222" t="s">
        <v>149</v>
      </c>
    </row>
    <row r="22" spans="1:11" ht="45.75" customHeight="1">
      <c r="A22" s="216">
        <v>19</v>
      </c>
      <c r="B22" s="217" t="s">
        <v>156</v>
      </c>
      <c r="C22" s="56">
        <v>550</v>
      </c>
      <c r="D22" s="219" t="s">
        <v>130</v>
      </c>
      <c r="E22" s="219" t="s">
        <v>130</v>
      </c>
      <c r="F22" s="219" t="s">
        <v>130</v>
      </c>
      <c r="G22" s="219" t="s">
        <v>149</v>
      </c>
      <c r="H22" s="219" t="s">
        <v>149</v>
      </c>
      <c r="I22" s="219" t="s">
        <v>149</v>
      </c>
      <c r="J22" s="219" t="s">
        <v>149</v>
      </c>
      <c r="K22" s="222" t="s">
        <v>149</v>
      </c>
    </row>
    <row r="23" spans="1:11" ht="45.75" customHeight="1">
      <c r="A23" s="216">
        <v>20</v>
      </c>
      <c r="B23" s="217" t="s">
        <v>157</v>
      </c>
      <c r="C23" s="57">
        <v>550</v>
      </c>
      <c r="D23" s="219" t="s">
        <v>130</v>
      </c>
      <c r="E23" s="219" t="s">
        <v>139</v>
      </c>
      <c r="F23" s="219" t="s">
        <v>130</v>
      </c>
      <c r="G23" s="219" t="s">
        <v>149</v>
      </c>
      <c r="H23" s="219" t="s">
        <v>149</v>
      </c>
      <c r="I23" s="219" t="s">
        <v>130</v>
      </c>
      <c r="J23" s="223" t="s">
        <v>130</v>
      </c>
      <c r="K23" s="217" t="s">
        <v>130</v>
      </c>
    </row>
    <row r="24" spans="1:11" ht="45.75" customHeight="1">
      <c r="A24" s="216">
        <v>21</v>
      </c>
      <c r="B24" s="217" t="s">
        <v>142</v>
      </c>
      <c r="C24" s="57">
        <v>2200</v>
      </c>
      <c r="D24" s="219" t="s">
        <v>143</v>
      </c>
      <c r="E24" s="219" t="s">
        <v>143</v>
      </c>
      <c r="F24" s="219" t="s">
        <v>143</v>
      </c>
      <c r="G24" s="219" t="s">
        <v>143</v>
      </c>
      <c r="H24" s="219" t="s">
        <v>143</v>
      </c>
      <c r="I24" s="219" t="s">
        <v>143</v>
      </c>
      <c r="J24" s="219" t="s">
        <v>139</v>
      </c>
      <c r="K24" s="222" t="s">
        <v>149</v>
      </c>
    </row>
    <row r="25" spans="1:11" ht="45.75" customHeight="1">
      <c r="A25" s="216">
        <v>22</v>
      </c>
      <c r="B25" s="224" t="s">
        <v>27</v>
      </c>
      <c r="C25" s="58">
        <v>1100</v>
      </c>
      <c r="D25" s="219" t="s">
        <v>137</v>
      </c>
      <c r="E25" s="219" t="s">
        <v>137</v>
      </c>
      <c r="F25" s="219" t="s">
        <v>137</v>
      </c>
      <c r="G25" s="219" t="s">
        <v>149</v>
      </c>
      <c r="H25" s="219" t="s">
        <v>149</v>
      </c>
      <c r="I25" s="219" t="s">
        <v>137</v>
      </c>
      <c r="J25" s="219" t="s">
        <v>137</v>
      </c>
      <c r="K25" s="222" t="s">
        <v>149</v>
      </c>
    </row>
    <row r="26" spans="1:11" ht="45.75" customHeight="1">
      <c r="A26" s="216">
        <v>23</v>
      </c>
      <c r="B26" s="224" t="s">
        <v>208</v>
      </c>
      <c r="C26" s="58">
        <v>2200</v>
      </c>
      <c r="D26" s="219" t="s">
        <v>137</v>
      </c>
      <c r="E26" s="219" t="s">
        <v>137</v>
      </c>
      <c r="F26" s="219" t="s">
        <v>137</v>
      </c>
      <c r="G26" s="219" t="s">
        <v>149</v>
      </c>
      <c r="H26" s="219" t="s">
        <v>149</v>
      </c>
      <c r="I26" s="219" t="s">
        <v>200</v>
      </c>
      <c r="J26" s="219" t="s">
        <v>200</v>
      </c>
      <c r="K26" s="222" t="s">
        <v>149</v>
      </c>
    </row>
    <row r="27" spans="1:11" ht="45.75" customHeight="1">
      <c r="A27" s="216">
        <v>24</v>
      </c>
      <c r="B27" s="217" t="s">
        <v>144</v>
      </c>
      <c r="C27" s="57">
        <v>110</v>
      </c>
      <c r="D27" s="219" t="s">
        <v>145</v>
      </c>
      <c r="E27" s="219" t="s">
        <v>145</v>
      </c>
      <c r="F27" s="219" t="s">
        <v>145</v>
      </c>
      <c r="G27" s="219" t="s">
        <v>145</v>
      </c>
      <c r="H27" s="219" t="s">
        <v>145</v>
      </c>
      <c r="I27" s="219" t="s">
        <v>145</v>
      </c>
      <c r="J27" s="219" t="s">
        <v>145</v>
      </c>
      <c r="K27" s="222" t="s">
        <v>145</v>
      </c>
    </row>
    <row r="28" spans="1:11" ht="45.75" customHeight="1">
      <c r="A28" s="216">
        <v>25</v>
      </c>
      <c r="B28" s="217" t="s">
        <v>146</v>
      </c>
      <c r="C28" s="57">
        <v>220</v>
      </c>
      <c r="D28" s="219" t="s">
        <v>145</v>
      </c>
      <c r="E28" s="219" t="s">
        <v>145</v>
      </c>
      <c r="F28" s="219" t="s">
        <v>145</v>
      </c>
      <c r="G28" s="219" t="s">
        <v>147</v>
      </c>
      <c r="H28" s="219" t="s">
        <v>147</v>
      </c>
      <c r="I28" s="219" t="s">
        <v>145</v>
      </c>
      <c r="J28" s="219" t="s">
        <v>145</v>
      </c>
      <c r="K28" s="222" t="s">
        <v>147</v>
      </c>
    </row>
    <row r="29" spans="1:11" ht="45.75" customHeight="1">
      <c r="A29" s="216">
        <v>26</v>
      </c>
      <c r="B29" s="217" t="s">
        <v>148</v>
      </c>
      <c r="C29" s="56">
        <v>330</v>
      </c>
      <c r="D29" s="219" t="s">
        <v>145</v>
      </c>
      <c r="E29" s="219" t="s">
        <v>145</v>
      </c>
      <c r="F29" s="219" t="s">
        <v>145</v>
      </c>
      <c r="G29" s="219" t="s">
        <v>201</v>
      </c>
      <c r="H29" s="219" t="s">
        <v>201</v>
      </c>
      <c r="I29" s="219" t="s">
        <v>145</v>
      </c>
      <c r="J29" s="219" t="s">
        <v>145</v>
      </c>
      <c r="K29" s="222" t="s">
        <v>201</v>
      </c>
    </row>
    <row r="30" spans="1:11" ht="45.75" customHeight="1">
      <c r="A30" s="216">
        <v>27</v>
      </c>
      <c r="B30" s="217" t="s">
        <v>202</v>
      </c>
      <c r="C30" s="56">
        <v>110</v>
      </c>
      <c r="D30" s="219" t="s">
        <v>134</v>
      </c>
      <c r="E30" s="219" t="s">
        <v>134</v>
      </c>
      <c r="F30" s="219" t="s">
        <v>134</v>
      </c>
      <c r="G30" s="219" t="s">
        <v>134</v>
      </c>
      <c r="H30" s="219" t="s">
        <v>134</v>
      </c>
      <c r="I30" s="219" t="s">
        <v>134</v>
      </c>
      <c r="J30" s="219" t="s">
        <v>134</v>
      </c>
      <c r="K30" s="222" t="s">
        <v>145</v>
      </c>
    </row>
    <row r="31" spans="1:11" ht="45.75" customHeight="1" thickBot="1">
      <c r="A31" s="225">
        <v>28</v>
      </c>
      <c r="B31" s="226" t="s">
        <v>203</v>
      </c>
      <c r="C31" s="59">
        <v>110</v>
      </c>
      <c r="D31" s="227" t="s">
        <v>134</v>
      </c>
      <c r="E31" s="227" t="s">
        <v>134</v>
      </c>
      <c r="F31" s="227" t="s">
        <v>134</v>
      </c>
      <c r="G31" s="227" t="s">
        <v>134</v>
      </c>
      <c r="H31" s="227" t="s">
        <v>134</v>
      </c>
      <c r="I31" s="227" t="s">
        <v>134</v>
      </c>
      <c r="J31" s="227" t="s">
        <v>134</v>
      </c>
      <c r="K31" s="228" t="s">
        <v>145</v>
      </c>
    </row>
    <row r="32" ht="40.5" customHeight="1"/>
    <row r="33" ht="34.5" customHeight="1"/>
    <row r="34" ht="34.5" customHeight="1"/>
    <row r="35" ht="34.5" customHeight="1"/>
    <row r="36" ht="34.5" customHeight="1"/>
    <row r="37" ht="34.5" customHeight="1"/>
  </sheetData>
  <sheetProtection sheet="1"/>
  <mergeCells count="7">
    <mergeCell ref="A1:K1"/>
    <mergeCell ref="D11:F11"/>
    <mergeCell ref="I11:J11"/>
    <mergeCell ref="D13:K13"/>
    <mergeCell ref="D18:F18"/>
    <mergeCell ref="I18:J18"/>
    <mergeCell ref="H2:K2"/>
  </mergeCells>
  <printOptions/>
  <pageMargins left="0.3937007874015748" right="0.3937007874015748" top="0.5905511811023623" bottom="0.1968503937007874" header="0.7480314960629921" footer="0.5118110236220472"/>
  <pageSetup fitToHeight="1" fitToWidth="1" horizontalDpi="600" verticalDpi="600" orientation="portrait" paperSize="9" scale="58" r:id="rId1"/>
  <colBreaks count="1" manualBreakCount="1">
    <brk id="1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2" sqref="H32"/>
    </sheetView>
  </sheetViews>
  <sheetFormatPr defaultColWidth="9.00390625" defaultRowHeight="13.5"/>
  <cols>
    <col min="1" max="1" width="18.875" style="0" bestFit="1" customWidth="1"/>
  </cols>
  <sheetData>
    <row r="1" ht="14.25" thickBot="1">
      <c r="A1" t="s">
        <v>83</v>
      </c>
    </row>
    <row r="2" spans="1:23" ht="14.25" thickBot="1">
      <c r="A2" s="11"/>
      <c r="B2" s="12" t="s">
        <v>71</v>
      </c>
      <c r="C2" s="13" t="s">
        <v>72</v>
      </c>
      <c r="D2" s="13" t="s">
        <v>73</v>
      </c>
      <c r="E2" s="13" t="s">
        <v>74</v>
      </c>
      <c r="F2" s="13" t="s">
        <v>75</v>
      </c>
      <c r="G2" s="14" t="s">
        <v>76</v>
      </c>
      <c r="H2" s="15" t="s">
        <v>77</v>
      </c>
      <c r="I2" s="13" t="s">
        <v>78</v>
      </c>
      <c r="J2" s="13" t="s">
        <v>79</v>
      </c>
      <c r="K2" s="13" t="s">
        <v>80</v>
      </c>
      <c r="L2" s="13" t="s">
        <v>81</v>
      </c>
      <c r="M2" s="18" t="s">
        <v>82</v>
      </c>
      <c r="N2" s="16">
        <v>1</v>
      </c>
      <c r="O2" s="13">
        <v>2</v>
      </c>
      <c r="P2" s="13">
        <v>3</v>
      </c>
      <c r="Q2" s="17">
        <v>4</v>
      </c>
      <c r="R2" s="39">
        <v>5</v>
      </c>
      <c r="S2" s="15" t="s">
        <v>86</v>
      </c>
      <c r="T2" s="13" t="s">
        <v>87</v>
      </c>
      <c r="U2" s="13" t="s">
        <v>88</v>
      </c>
      <c r="V2" s="13" t="s">
        <v>89</v>
      </c>
      <c r="W2" s="18" t="s">
        <v>90</v>
      </c>
    </row>
    <row r="3" spans="1:23" ht="13.5">
      <c r="A3" s="10" t="s">
        <v>4</v>
      </c>
      <c r="B3" s="20">
        <f>'室使用料（参考）'!$E$6</f>
        <v>38000</v>
      </c>
      <c r="C3" s="21">
        <f>'室使用料（参考）'!$E$7</f>
        <v>18000</v>
      </c>
      <c r="D3" s="21">
        <f>'室使用料（参考）'!$E$8</f>
        <v>20000</v>
      </c>
      <c r="E3" s="21">
        <f>'室使用料（参考）'!$E$9</f>
        <v>26000</v>
      </c>
      <c r="F3" s="21">
        <f>'室使用料（参考）'!$E$6+'室使用料（参考）'!$E$9</f>
        <v>64000</v>
      </c>
      <c r="G3" s="28">
        <f>'室使用料（参考）'!$E$8+'室使用料（参考）'!$E$9</f>
        <v>46000</v>
      </c>
      <c r="H3" s="29">
        <f>'室使用料（参考）'!G6</f>
        <v>45600</v>
      </c>
      <c r="I3" s="21">
        <f>'室使用料（参考）'!G7</f>
        <v>21600</v>
      </c>
      <c r="J3" s="21">
        <f>'室使用料（参考）'!G8</f>
        <v>24000</v>
      </c>
      <c r="K3" s="21">
        <f>'室使用料（参考）'!G9</f>
        <v>31200</v>
      </c>
      <c r="L3" s="21">
        <f>H3+K3</f>
        <v>76800</v>
      </c>
      <c r="M3" s="22">
        <f>J3+K3</f>
        <v>55200</v>
      </c>
      <c r="N3" s="29">
        <f>'室使用料（参考）'!$E$10</f>
        <v>5500</v>
      </c>
      <c r="O3" s="21">
        <f>'室使用料（参考）'!$E$10*2</f>
        <v>11000</v>
      </c>
      <c r="P3" s="21">
        <f>'室使用料（参考）'!$E$10*3</f>
        <v>16500</v>
      </c>
      <c r="Q3" s="21">
        <f>'室使用料（参考）'!$E$10*4</f>
        <v>22000</v>
      </c>
      <c r="R3" s="21">
        <f>'室使用料（参考）'!$E$10*5</f>
        <v>27500</v>
      </c>
      <c r="S3" s="44">
        <f>('室使用料（参考）'!$E$10+'室使用料（参考）'!$F$10)*1</f>
        <v>6600</v>
      </c>
      <c r="T3" s="38">
        <f>('室使用料（参考）'!$E$10+'室使用料（参考）'!$F$10)*2</f>
        <v>13200</v>
      </c>
      <c r="U3" s="38">
        <f>('室使用料（参考）'!$E$10+'室使用料（参考）'!$F$10)*3</f>
        <v>19800</v>
      </c>
      <c r="V3" s="38">
        <f>('室使用料（参考）'!$E$10+'室使用料（参考）'!$F$10)*4</f>
        <v>26400</v>
      </c>
      <c r="W3" s="41">
        <f>('室使用料（参考）'!$E$10+'室使用料（参考）'!$F$10)*5</f>
        <v>33000</v>
      </c>
    </row>
    <row r="4" spans="1:23" ht="13.5">
      <c r="A4" s="7" t="s">
        <v>5</v>
      </c>
      <c r="B4" s="23">
        <f>'室使用料（参考）'!$E$14</f>
        <v>2200</v>
      </c>
      <c r="C4" s="24">
        <f>'室使用料（参考）'!$E$15</f>
        <v>1000</v>
      </c>
      <c r="D4" s="24">
        <f>'室使用料（参考）'!$E$16</f>
        <v>1300</v>
      </c>
      <c r="E4" s="24">
        <f>'室使用料（参考）'!$E$17</f>
        <v>1700</v>
      </c>
      <c r="F4" s="24">
        <f>'室使用料（参考）'!$E$14+'室使用料（参考）'!$E$17</f>
        <v>3900</v>
      </c>
      <c r="G4" s="30">
        <f>'室使用料（参考）'!$E$16+'室使用料（参考）'!$E$17</f>
        <v>3000</v>
      </c>
      <c r="H4" s="31">
        <f>'室使用料（参考）'!G14</f>
        <v>2640</v>
      </c>
      <c r="I4" s="24">
        <f>'室使用料（参考）'!G15</f>
        <v>1200</v>
      </c>
      <c r="J4" s="24">
        <f>'室使用料（参考）'!G16</f>
        <v>1560</v>
      </c>
      <c r="K4" s="24">
        <f>'室使用料（参考）'!G17</f>
        <v>2040</v>
      </c>
      <c r="L4" s="24">
        <f>H4+K4</f>
        <v>4680</v>
      </c>
      <c r="M4" s="25">
        <f>J4+K4</f>
        <v>3600</v>
      </c>
      <c r="N4" s="31">
        <f>'室使用料（参考）'!$E$18*1</f>
        <v>330</v>
      </c>
      <c r="O4" s="24">
        <f>'室使用料（参考）'!$E$18*2</f>
        <v>660</v>
      </c>
      <c r="P4" s="24">
        <f>'室使用料（参考）'!$E$18*3</f>
        <v>990</v>
      </c>
      <c r="Q4" s="24">
        <f>'室使用料（参考）'!$E$18*4</f>
        <v>1320</v>
      </c>
      <c r="R4" s="30">
        <f>'室使用料（参考）'!$E$18*5</f>
        <v>1650</v>
      </c>
      <c r="S4" s="43">
        <f>('室使用料（参考）'!$E$18+'室使用料（参考）'!$F$18)*1</f>
        <v>396</v>
      </c>
      <c r="T4" s="24">
        <f>('室使用料（参考）'!$E$18+'室使用料（参考）'!$F$18)*2</f>
        <v>792</v>
      </c>
      <c r="U4" s="24">
        <f>('室使用料（参考）'!$E$18+'室使用料（参考）'!$F$18)*3</f>
        <v>1188</v>
      </c>
      <c r="V4" s="24">
        <f>('室使用料（参考）'!$E$18+'室使用料（参考）'!$F$18)*4</f>
        <v>1584</v>
      </c>
      <c r="W4" s="25">
        <f>('室使用料（参考）'!$E$18+'室使用料（参考）'!$F$18)*5</f>
        <v>1980</v>
      </c>
    </row>
    <row r="5" spans="1:23" ht="13.5">
      <c r="A5" s="7" t="s">
        <v>6</v>
      </c>
      <c r="B5" s="23">
        <f>'室使用料（参考）'!$E$22</f>
        <v>22000</v>
      </c>
      <c r="C5" s="24">
        <f>'室使用料（参考）'!$E$23</f>
        <v>10000</v>
      </c>
      <c r="D5" s="24">
        <f>'室使用料（参考）'!$E$24</f>
        <v>13000</v>
      </c>
      <c r="E5" s="24">
        <f>'室使用料（参考）'!$E$25</f>
        <v>17500</v>
      </c>
      <c r="F5" s="24">
        <f>'室使用料（参考）'!$E$22+'室使用料（参考）'!$E$25</f>
        <v>39500</v>
      </c>
      <c r="G5" s="30">
        <f>'室使用料（参考）'!$E$24+'室使用料（参考）'!$E$25</f>
        <v>30500</v>
      </c>
      <c r="H5" s="31">
        <f>'室使用料（参考）'!G22</f>
        <v>26400</v>
      </c>
      <c r="I5" s="24">
        <f>'室使用料（参考）'!G23</f>
        <v>12000</v>
      </c>
      <c r="J5" s="24">
        <f>'室使用料（参考）'!G24</f>
        <v>15600</v>
      </c>
      <c r="K5" s="24">
        <f>'室使用料（参考）'!G25</f>
        <v>21000</v>
      </c>
      <c r="L5" s="24">
        <f>H5+K5</f>
        <v>47400</v>
      </c>
      <c r="M5" s="25">
        <f>J5+K5</f>
        <v>36600</v>
      </c>
      <c r="N5" s="31">
        <f>'室使用料（参考）'!$E$26*1</f>
        <v>3300</v>
      </c>
      <c r="O5" s="24">
        <f>'室使用料（参考）'!$E$26*2</f>
        <v>6600</v>
      </c>
      <c r="P5" s="24">
        <f>'室使用料（参考）'!$E$26*3</f>
        <v>9900</v>
      </c>
      <c r="Q5" s="24">
        <f>'室使用料（参考）'!$E$26*4</f>
        <v>13200</v>
      </c>
      <c r="R5" s="24">
        <f>'室使用料（参考）'!$E$26*5</f>
        <v>16500</v>
      </c>
      <c r="S5" s="43">
        <f>('室使用料（参考）'!$E$26+'室使用料（参考）'!$F$26)*1</f>
        <v>3960</v>
      </c>
      <c r="T5" s="24">
        <f>('室使用料（参考）'!$E$26+'室使用料（参考）'!$F$26)*2</f>
        <v>7920</v>
      </c>
      <c r="U5" s="24">
        <f>('室使用料（参考）'!$E$26+'室使用料（参考）'!$F$26)*3</f>
        <v>11880</v>
      </c>
      <c r="V5" s="24">
        <f>('室使用料（参考）'!$E$26+'室使用料（参考）'!$F$26)*4</f>
        <v>15840</v>
      </c>
      <c r="W5" s="25">
        <f>('室使用料（参考）'!$E$26+'室使用料（参考）'!$F$26)*5</f>
        <v>19800</v>
      </c>
    </row>
    <row r="6" spans="1:23" ht="13.5">
      <c r="A6" s="7" t="s">
        <v>7</v>
      </c>
      <c r="B6" s="23">
        <f>'室使用料（参考）'!$E$30</f>
        <v>12000</v>
      </c>
      <c r="C6" s="24">
        <f>'室使用料（参考）'!$E$31</f>
        <v>5500</v>
      </c>
      <c r="D6" s="24">
        <f>'室使用料（参考）'!$E$32</f>
        <v>6600</v>
      </c>
      <c r="E6" s="30">
        <f>'室使用料（参考）'!$E$33</f>
        <v>8800</v>
      </c>
      <c r="F6" s="24">
        <f>'室使用料（参考）'!$E$30+'室使用料（参考）'!$E$33</f>
        <v>20800</v>
      </c>
      <c r="G6" s="30">
        <f>'室使用料（参考）'!$E$32+'室使用料（参考）'!$E$33</f>
        <v>15400</v>
      </c>
      <c r="H6" s="31">
        <f>'室使用料（参考）'!G30</f>
        <v>14400</v>
      </c>
      <c r="I6" s="24">
        <f>'室使用料（参考）'!G31</f>
        <v>6600</v>
      </c>
      <c r="J6" s="24">
        <f>'室使用料（参考）'!G32</f>
        <v>7920</v>
      </c>
      <c r="K6" s="24">
        <f>'室使用料（参考）'!G33</f>
        <v>10560</v>
      </c>
      <c r="L6" s="24">
        <f>H6+K6</f>
        <v>24960</v>
      </c>
      <c r="M6" s="25">
        <f>J6+K6</f>
        <v>18480</v>
      </c>
      <c r="N6" s="31">
        <f>'室使用料（参考）'!$E$34*1</f>
        <v>2200</v>
      </c>
      <c r="O6" s="24">
        <f>'室使用料（参考）'!$E$34*2</f>
        <v>4400</v>
      </c>
      <c r="P6" s="24">
        <f>'室使用料（参考）'!$E$34*3</f>
        <v>6600</v>
      </c>
      <c r="Q6" s="24">
        <f>'室使用料（参考）'!$E$34*4</f>
        <v>8800</v>
      </c>
      <c r="R6" s="24">
        <f>'室使用料（参考）'!$E$34*5</f>
        <v>11000</v>
      </c>
      <c r="S6" s="31">
        <f>('室使用料（参考）'!$E$34+'室使用料（参考）'!$F$34)*1</f>
        <v>2640</v>
      </c>
      <c r="T6" s="24">
        <f>('室使用料（参考）'!$E$34+'室使用料（参考）'!$F$34)*2</f>
        <v>5280</v>
      </c>
      <c r="U6" s="24">
        <f>('室使用料（参考）'!$E$34+'室使用料（参考）'!$F$34)*3</f>
        <v>7920</v>
      </c>
      <c r="V6" s="24">
        <f>('室使用料（参考）'!$E$34+'室使用料（参考）'!$F$34)*4</f>
        <v>10560</v>
      </c>
      <c r="W6" s="25">
        <f>('室使用料（参考）'!$E$34+'室使用料（参考）'!$F$34)*5</f>
        <v>13200</v>
      </c>
    </row>
    <row r="7" spans="1:23" ht="13.5">
      <c r="A7" s="7" t="s">
        <v>8</v>
      </c>
      <c r="B7" s="23">
        <f>'室使用料（参考）'!$E$14</f>
        <v>2200</v>
      </c>
      <c r="C7" s="24">
        <f>'室使用料（参考）'!$E$15</f>
        <v>1000</v>
      </c>
      <c r="D7" s="24">
        <f>'室使用料（参考）'!$E$16</f>
        <v>1300</v>
      </c>
      <c r="E7" s="24">
        <f>'室使用料（参考）'!$E$17</f>
        <v>1700</v>
      </c>
      <c r="F7" s="24">
        <f>'室使用料（参考）'!$E$14+'室使用料（参考）'!$E$17</f>
        <v>3900</v>
      </c>
      <c r="G7" s="30">
        <f>'室使用料（参考）'!$E$16+'室使用料（参考）'!$E$17</f>
        <v>3000</v>
      </c>
      <c r="H7" s="31">
        <f>'室使用料（参考）'!G14</f>
        <v>2640</v>
      </c>
      <c r="I7" s="24">
        <f>'室使用料（参考）'!G15</f>
        <v>1200</v>
      </c>
      <c r="J7" s="24">
        <f>'室使用料（参考）'!G16</f>
        <v>1560</v>
      </c>
      <c r="K7" s="24">
        <f>'室使用料（参考）'!G17</f>
        <v>2040</v>
      </c>
      <c r="L7" s="24">
        <f aca="true" t="shared" si="0" ref="L7:L12">H7+K7</f>
        <v>4680</v>
      </c>
      <c r="M7" s="25">
        <f aca="true" t="shared" si="1" ref="M7:M12">J7+K7</f>
        <v>3600</v>
      </c>
      <c r="N7" s="31">
        <f>'室使用料（参考）'!$E$18*1</f>
        <v>330</v>
      </c>
      <c r="O7" s="24">
        <f>'室使用料（参考）'!$E$18*2</f>
        <v>660</v>
      </c>
      <c r="P7" s="24">
        <f>'室使用料（参考）'!$E$18*3</f>
        <v>990</v>
      </c>
      <c r="Q7" s="24">
        <f>'室使用料（参考）'!$E$18*4</f>
        <v>1320</v>
      </c>
      <c r="R7" s="30">
        <f>'室使用料（参考）'!$E$18*5</f>
        <v>1650</v>
      </c>
      <c r="S7" s="31">
        <f>('室使用料（参考）'!$E$18+'室使用料（参考）'!$F$18)*1</f>
        <v>396</v>
      </c>
      <c r="T7" s="24">
        <f>('室使用料（参考）'!$E$18+'室使用料（参考）'!$F$18)*2</f>
        <v>792</v>
      </c>
      <c r="U7" s="24">
        <f>('室使用料（参考）'!$E$18+'室使用料（参考）'!$F$18)*3</f>
        <v>1188</v>
      </c>
      <c r="V7" s="24">
        <f>('室使用料（参考）'!$E$18+'室使用料（参考）'!$F$18)*4</f>
        <v>1584</v>
      </c>
      <c r="W7" s="25">
        <f>('室使用料（参考）'!$E$18+'室使用料（参考）'!$F$18)*5</f>
        <v>1980</v>
      </c>
    </row>
    <row r="8" spans="1:23" ht="13.5">
      <c r="A8" s="7" t="s">
        <v>9</v>
      </c>
      <c r="B8" s="23">
        <f>'室使用料（参考）'!$E$38</f>
        <v>7000</v>
      </c>
      <c r="C8" s="24">
        <f>'室使用料（参考）'!$E$39</f>
        <v>3300</v>
      </c>
      <c r="D8" s="24">
        <f>'室使用料（参考）'!$E$40</f>
        <v>3800</v>
      </c>
      <c r="E8" s="24">
        <f>'室使用料（参考）'!$E$41</f>
        <v>4400</v>
      </c>
      <c r="F8" s="24">
        <f>'室使用料（参考）'!$E$38+'室使用料（参考）'!$E$41</f>
        <v>11400</v>
      </c>
      <c r="G8" s="30">
        <f>'室使用料（参考）'!$E$40+'室使用料（参考）'!$E$41</f>
        <v>8200</v>
      </c>
      <c r="H8" s="31">
        <f>'室使用料（参考）'!G38</f>
        <v>8400</v>
      </c>
      <c r="I8" s="24">
        <f>'室使用料（参考）'!G39</f>
        <v>3960</v>
      </c>
      <c r="J8" s="24">
        <f>'室使用料（参考）'!G40</f>
        <v>4560</v>
      </c>
      <c r="K8" s="24">
        <f>'室使用料（参考）'!G41</f>
        <v>5280</v>
      </c>
      <c r="L8" s="24">
        <f t="shared" si="0"/>
        <v>13680</v>
      </c>
      <c r="M8" s="25">
        <f t="shared" si="1"/>
        <v>9840</v>
      </c>
      <c r="N8" s="31">
        <f>'室使用料（参考）'!$E$42*1</f>
        <v>1400</v>
      </c>
      <c r="O8" s="24">
        <f>'室使用料（参考）'!$E$42*2</f>
        <v>2800</v>
      </c>
      <c r="P8" s="24">
        <f>'室使用料（参考）'!$E$42*3</f>
        <v>4200</v>
      </c>
      <c r="Q8" s="24">
        <f>'室使用料（参考）'!$E$42*4</f>
        <v>5600</v>
      </c>
      <c r="R8" s="24">
        <f>'室使用料（参考）'!$E$42*5</f>
        <v>7000</v>
      </c>
      <c r="S8" s="31">
        <f>('室使用料（参考）'!$E$42+'室使用料（参考）'!$F$42)*1</f>
        <v>1680</v>
      </c>
      <c r="T8" s="24">
        <f>('室使用料（参考）'!$E$42+'室使用料（参考）'!$F$42)*2</f>
        <v>3360</v>
      </c>
      <c r="U8" s="24">
        <f>('室使用料（参考）'!$E$42+'室使用料（参考）'!$F$42)*3</f>
        <v>5040</v>
      </c>
      <c r="V8" s="24">
        <f>('室使用料（参考）'!$E$42+'室使用料（参考）'!$F$42)*4</f>
        <v>6720</v>
      </c>
      <c r="W8" s="25">
        <f>('室使用料（参考）'!$E$42+'室使用料（参考）'!$F$42)*5</f>
        <v>8400</v>
      </c>
    </row>
    <row r="9" spans="1:23" ht="13.5">
      <c r="A9" s="7" t="s">
        <v>10</v>
      </c>
      <c r="B9" s="23">
        <f>'室使用料（参考）'!$E$38</f>
        <v>7000</v>
      </c>
      <c r="C9" s="24">
        <f>'室使用料（参考）'!$E$39</f>
        <v>3300</v>
      </c>
      <c r="D9" s="24">
        <f>'室使用料（参考）'!$E$40</f>
        <v>3800</v>
      </c>
      <c r="E9" s="24">
        <f>'室使用料（参考）'!$E$41</f>
        <v>4400</v>
      </c>
      <c r="F9" s="24">
        <f>'室使用料（参考）'!$E$38+'室使用料（参考）'!$E$41</f>
        <v>11400</v>
      </c>
      <c r="G9" s="30">
        <f>'室使用料（参考）'!$E$40+'室使用料（参考）'!$E$41</f>
        <v>8200</v>
      </c>
      <c r="H9" s="31">
        <f>'室使用料（参考）'!G38</f>
        <v>8400</v>
      </c>
      <c r="I9" s="24">
        <f>'室使用料（参考）'!G39</f>
        <v>3960</v>
      </c>
      <c r="J9" s="24">
        <f>'室使用料（参考）'!G40</f>
        <v>4560</v>
      </c>
      <c r="K9" s="24">
        <f>'室使用料（参考）'!G41</f>
        <v>5280</v>
      </c>
      <c r="L9" s="24">
        <f t="shared" si="0"/>
        <v>13680</v>
      </c>
      <c r="M9" s="25">
        <f t="shared" si="1"/>
        <v>9840</v>
      </c>
      <c r="N9" s="31">
        <f>'室使用料（参考）'!$E$42*1</f>
        <v>1400</v>
      </c>
      <c r="O9" s="24">
        <f>'室使用料（参考）'!$E$42*2</f>
        <v>2800</v>
      </c>
      <c r="P9" s="24">
        <f>'室使用料（参考）'!$E$42*3</f>
        <v>4200</v>
      </c>
      <c r="Q9" s="24">
        <f>'室使用料（参考）'!$E$42*4</f>
        <v>5600</v>
      </c>
      <c r="R9" s="24">
        <f>'室使用料（参考）'!$E$42*5</f>
        <v>7000</v>
      </c>
      <c r="S9" s="31">
        <f>('室使用料（参考）'!$E$42+'室使用料（参考）'!$F$42)*1</f>
        <v>1680</v>
      </c>
      <c r="T9" s="24">
        <f>('室使用料（参考）'!$E$42+'室使用料（参考）'!$F$42)*2</f>
        <v>3360</v>
      </c>
      <c r="U9" s="24">
        <f>('室使用料（参考）'!$E$42+'室使用料（参考）'!$F$42)*3</f>
        <v>5040</v>
      </c>
      <c r="V9" s="24">
        <f>('室使用料（参考）'!$E$42+'室使用料（参考）'!$F$42)*4</f>
        <v>6720</v>
      </c>
      <c r="W9" s="25">
        <f>('室使用料（参考）'!$E$42+'室使用料（参考）'!$F$42)*5</f>
        <v>8400</v>
      </c>
    </row>
    <row r="10" spans="1:23" ht="13.5">
      <c r="A10" s="7" t="s">
        <v>11</v>
      </c>
      <c r="B10" s="23">
        <f>'室使用料（参考）'!$N$6</f>
        <v>8000</v>
      </c>
      <c r="C10" s="24">
        <f>'室使用料（参考）'!$N$7</f>
        <v>3500</v>
      </c>
      <c r="D10" s="24">
        <f>'室使用料（参考）'!$N$8</f>
        <v>4500</v>
      </c>
      <c r="E10" s="24">
        <f>'室使用料（参考）'!$N$9</f>
        <v>5500</v>
      </c>
      <c r="F10" s="24">
        <f>'室使用料（参考）'!$N$6+'室使用料（参考）'!$N$9</f>
        <v>13500</v>
      </c>
      <c r="G10" s="24">
        <f>'室使用料（参考）'!$N$8+'室使用料（参考）'!$N$9</f>
        <v>10000</v>
      </c>
      <c r="H10" s="31">
        <f>'室使用料（参考）'!P6</f>
        <v>9600</v>
      </c>
      <c r="I10" s="24">
        <f>'室使用料（参考）'!P7</f>
        <v>4200</v>
      </c>
      <c r="J10" s="24">
        <f>'室使用料（参考）'!P8</f>
        <v>5400</v>
      </c>
      <c r="K10" s="24">
        <f>'室使用料（参考）'!P9</f>
        <v>6600</v>
      </c>
      <c r="L10" s="24">
        <f t="shared" si="0"/>
        <v>16200</v>
      </c>
      <c r="M10" s="25">
        <f t="shared" si="1"/>
        <v>12000</v>
      </c>
      <c r="N10" s="31">
        <f>'室使用料（参考）'!$N$10*1</f>
        <v>1650</v>
      </c>
      <c r="O10" s="24">
        <f>'室使用料（参考）'!$N$10*2</f>
        <v>3300</v>
      </c>
      <c r="P10" s="24">
        <f>'室使用料（参考）'!$N$10*3</f>
        <v>4950</v>
      </c>
      <c r="Q10" s="24">
        <f>'室使用料（参考）'!$N$10*4</f>
        <v>6600</v>
      </c>
      <c r="R10" s="24">
        <f>'室使用料（参考）'!$N$10*5</f>
        <v>8250</v>
      </c>
      <c r="S10" s="31">
        <f>('室使用料（参考）'!$N$10+'室使用料（参考）'!$O$10)*1</f>
        <v>1980</v>
      </c>
      <c r="T10" s="24">
        <f>('室使用料（参考）'!$N$10+'室使用料（参考）'!$O$10)*2</f>
        <v>3960</v>
      </c>
      <c r="U10" s="24">
        <f>('室使用料（参考）'!$N$10+'室使用料（参考）'!$O$10)*3</f>
        <v>5940</v>
      </c>
      <c r="V10" s="24">
        <f>('室使用料（参考）'!$N$10+'室使用料（参考）'!$O$10)*4</f>
        <v>7920</v>
      </c>
      <c r="W10" s="25">
        <f>('室使用料（参考）'!$N$10+'室使用料（参考）'!$O$10)*5</f>
        <v>9900</v>
      </c>
    </row>
    <row r="11" spans="1:23" ht="13.5">
      <c r="A11" s="7" t="s">
        <v>12</v>
      </c>
      <c r="B11" s="23">
        <f>'室使用料（参考）'!$N$14</f>
        <v>10000</v>
      </c>
      <c r="C11" s="24">
        <f>'室使用料（参考）'!$N$15</f>
        <v>4500</v>
      </c>
      <c r="D11" s="24">
        <f>'室使用料（参考）'!$N$16</f>
        <v>5600</v>
      </c>
      <c r="E11" s="24">
        <f>'室使用料（参考）'!$N$17</f>
        <v>8000</v>
      </c>
      <c r="F11" s="24">
        <f>'室使用料（参考）'!$N$14+'室使用料（参考）'!$N$17</f>
        <v>18000</v>
      </c>
      <c r="G11" s="30">
        <f>'室使用料（参考）'!$N$16+'室使用料（参考）'!$N$17</f>
        <v>13600</v>
      </c>
      <c r="H11" s="31">
        <f>'室使用料（参考）'!P14</f>
        <v>12000</v>
      </c>
      <c r="I11" s="24">
        <f>'室使用料（参考）'!P15</f>
        <v>5400</v>
      </c>
      <c r="J11" s="24">
        <f>'室使用料（参考）'!P16</f>
        <v>6720</v>
      </c>
      <c r="K11" s="24">
        <f>'室使用料（参考）'!P17</f>
        <v>9600</v>
      </c>
      <c r="L11" s="24">
        <f t="shared" si="0"/>
        <v>21600</v>
      </c>
      <c r="M11" s="25">
        <f t="shared" si="1"/>
        <v>16320</v>
      </c>
      <c r="N11" s="31">
        <f>'室使用料（参考）'!$N$18*1</f>
        <v>2200</v>
      </c>
      <c r="O11" s="24">
        <f>'室使用料（参考）'!$N$18*2</f>
        <v>4400</v>
      </c>
      <c r="P11" s="24">
        <f>'室使用料（参考）'!$N$18*3</f>
        <v>6600</v>
      </c>
      <c r="Q11" s="24">
        <f>'室使用料（参考）'!$N$18*4</f>
        <v>8800</v>
      </c>
      <c r="R11" s="30">
        <f>'室使用料（参考）'!$N$18*5</f>
        <v>11000</v>
      </c>
      <c r="S11" s="31">
        <f>('室使用料（参考）'!$N$18+'室使用料（参考）'!$O$18)*1</f>
        <v>2640</v>
      </c>
      <c r="T11" s="24">
        <f>('室使用料（参考）'!$N$18+'室使用料（参考）'!$O$18)*2</f>
        <v>5280</v>
      </c>
      <c r="U11" s="24">
        <f>('室使用料（参考）'!$N$18+'室使用料（参考）'!$O$18)*3</f>
        <v>7920</v>
      </c>
      <c r="V11" s="24">
        <f>('室使用料（参考）'!$N$18+'室使用料（参考）'!$O$18)*4</f>
        <v>10560</v>
      </c>
      <c r="W11" s="25">
        <f>('室使用料（参考）'!$N$18+'室使用料（参考）'!$O$18)*5</f>
        <v>13200</v>
      </c>
    </row>
    <row r="12" spans="1:23" ht="14.25" thickBot="1">
      <c r="A12" s="8" t="s">
        <v>13</v>
      </c>
      <c r="B12" s="32">
        <f>'室使用料（参考）'!$N$22</f>
        <v>5000</v>
      </c>
      <c r="C12" s="33">
        <f>'室使用料（参考）'!$N$23</f>
        <v>2200</v>
      </c>
      <c r="D12" s="33">
        <f>'室使用料（参考）'!$N$24</f>
        <v>2800</v>
      </c>
      <c r="E12" s="33">
        <f>'室使用料（参考）'!$N$25</f>
        <v>3300</v>
      </c>
      <c r="F12" s="33">
        <f>'室使用料（参考）'!$N$22+'室使用料（参考）'!$N$25</f>
        <v>8300</v>
      </c>
      <c r="G12" s="34">
        <f>'室使用料（参考）'!$N$24+'室使用料（参考）'!$N$25</f>
        <v>6100</v>
      </c>
      <c r="H12" s="35">
        <f>'室使用料（参考）'!P22</f>
        <v>6000</v>
      </c>
      <c r="I12" s="33">
        <f>'室使用料（参考）'!P23</f>
        <v>2640</v>
      </c>
      <c r="J12" s="33">
        <f>'室使用料（参考）'!P24</f>
        <v>3360</v>
      </c>
      <c r="K12" s="33">
        <f>'室使用料（参考）'!P25</f>
        <v>3960</v>
      </c>
      <c r="L12" s="33">
        <f t="shared" si="0"/>
        <v>9960</v>
      </c>
      <c r="M12" s="36">
        <f t="shared" si="1"/>
        <v>7320</v>
      </c>
      <c r="N12" s="37">
        <f>'室使用料（参考）'!$N$26*1</f>
        <v>650</v>
      </c>
      <c r="O12" s="37">
        <f>'室使用料（参考）'!$N$26*2</f>
        <v>1300</v>
      </c>
      <c r="P12" s="37">
        <f>'室使用料（参考）'!$N$26*3</f>
        <v>1950</v>
      </c>
      <c r="Q12" s="37">
        <f>'室使用料（参考）'!$N$26*4</f>
        <v>2600</v>
      </c>
      <c r="R12" s="40">
        <f>'室使用料（参考）'!$N$26*5</f>
        <v>3250</v>
      </c>
      <c r="S12" s="37">
        <f>('室使用料（参考）'!$N$26+'室使用料（参考）'!$O$26)*1</f>
        <v>780</v>
      </c>
      <c r="T12" s="26">
        <f>('室使用料（参考）'!$N$26+'室使用料（参考）'!$O$26)*2</f>
        <v>1560</v>
      </c>
      <c r="U12" s="26">
        <f>('室使用料（参考）'!$N$26+'室使用料（参考）'!$O$26)*3</f>
        <v>2340</v>
      </c>
      <c r="V12" s="26">
        <f>('室使用料（参考）'!$N$26+'室使用料（参考）'!$O$26)*4</f>
        <v>3120</v>
      </c>
      <c r="W12" s="27">
        <f>('室使用料（参考）'!$N$26+'室使用料（参考）'!$O$26)*5</f>
        <v>3900</v>
      </c>
    </row>
    <row r="15" ht="14.25" thickBot="1">
      <c r="A15" s="9" t="s">
        <v>95</v>
      </c>
    </row>
    <row r="16" spans="1:23" ht="14.25" thickBot="1">
      <c r="A16" s="11"/>
      <c r="B16" s="12" t="s">
        <v>71</v>
      </c>
      <c r="C16" s="13" t="s">
        <v>72</v>
      </c>
      <c r="D16" s="13" t="s">
        <v>73</v>
      </c>
      <c r="E16" s="13" t="s">
        <v>74</v>
      </c>
      <c r="F16" s="13" t="s">
        <v>75</v>
      </c>
      <c r="G16" s="14" t="s">
        <v>76</v>
      </c>
      <c r="H16" s="15" t="s">
        <v>77</v>
      </c>
      <c r="I16" s="13" t="s">
        <v>78</v>
      </c>
      <c r="J16" s="13" t="s">
        <v>79</v>
      </c>
      <c r="K16" s="13" t="s">
        <v>80</v>
      </c>
      <c r="L16" s="13" t="s">
        <v>81</v>
      </c>
      <c r="M16" s="14" t="s">
        <v>82</v>
      </c>
      <c r="N16" s="19">
        <v>1</v>
      </c>
      <c r="O16" s="13">
        <v>2</v>
      </c>
      <c r="P16" s="13">
        <v>3</v>
      </c>
      <c r="Q16" s="17">
        <v>4</v>
      </c>
      <c r="R16" s="39">
        <v>5</v>
      </c>
      <c r="S16" s="15" t="s">
        <v>86</v>
      </c>
      <c r="T16" s="13" t="s">
        <v>87</v>
      </c>
      <c r="U16" s="13" t="s">
        <v>88</v>
      </c>
      <c r="V16" s="13" t="s">
        <v>89</v>
      </c>
      <c r="W16" s="18" t="s">
        <v>90</v>
      </c>
    </row>
    <row r="17" spans="1:24" s="50" customFormat="1" ht="13.5">
      <c r="A17" s="170" t="s">
        <v>97</v>
      </c>
      <c r="B17" s="171">
        <f>'室使用料（参考）'!$Q$14</f>
        <v>0</v>
      </c>
      <c r="C17" s="172">
        <f>'室使用料（参考）'!$Q$15</f>
        <v>0</v>
      </c>
      <c r="D17" s="172">
        <f>'室使用料（参考）'!$Q$16</f>
        <v>0</v>
      </c>
      <c r="E17" s="172">
        <f>'室使用料（参考）'!$Q$17</f>
        <v>0</v>
      </c>
      <c r="F17" s="172">
        <f>'室使用料（参考）'!$Q$14+'室使用料（参考）'!$Q$17</f>
        <v>0</v>
      </c>
      <c r="G17" s="172">
        <f>'室使用料（参考）'!$Q$16+'室使用料（参考）'!$Q$17</f>
        <v>0</v>
      </c>
      <c r="H17" s="173">
        <f>'室使用料（参考）'!$Q$14</f>
        <v>0</v>
      </c>
      <c r="I17" s="172">
        <f>'室使用料（参考）'!$Q$15</f>
        <v>0</v>
      </c>
      <c r="J17" s="172">
        <f>'室使用料（参考）'!$Q$16</f>
        <v>0</v>
      </c>
      <c r="K17" s="172">
        <f>'室使用料（参考）'!$Q$17</f>
        <v>0</v>
      </c>
      <c r="L17" s="172">
        <f>'室使用料（参考）'!$Q$14+'室使用料（参考）'!$Q$17</f>
        <v>0</v>
      </c>
      <c r="M17" s="174">
        <f>'室使用料（参考）'!$Q$16+'室使用料（参考）'!$Q$17</f>
        <v>0</v>
      </c>
      <c r="N17" s="175">
        <f>'室使用料（参考）'!$Q$18*1</f>
        <v>0</v>
      </c>
      <c r="O17" s="176">
        <f>'室使用料（参考）'!$Q$18*2</f>
        <v>0</v>
      </c>
      <c r="P17" s="176">
        <f>'室使用料（参考）'!$Q$18*3</f>
        <v>0</v>
      </c>
      <c r="Q17" s="176">
        <f>'室使用料（参考）'!$Q$18*4</f>
        <v>0</v>
      </c>
      <c r="R17" s="177">
        <f>'室使用料（参考）'!$Q$18*5</f>
        <v>0</v>
      </c>
      <c r="S17" s="178">
        <f>'室使用料（参考）'!$Q$18*1</f>
        <v>0</v>
      </c>
      <c r="T17" s="176">
        <f>'室使用料（参考）'!$Q$18*2</f>
        <v>0</v>
      </c>
      <c r="U17" s="176">
        <f>'室使用料（参考）'!$Q$18*3</f>
        <v>0</v>
      </c>
      <c r="V17" s="176">
        <f>'室使用料（参考）'!$Q$18*4</f>
        <v>0</v>
      </c>
      <c r="W17" s="179">
        <f>'室使用料（参考）'!$Q$18*5</f>
        <v>0</v>
      </c>
      <c r="X17" s="197"/>
    </row>
    <row r="18" spans="1:24" s="50" customFormat="1" ht="13.5">
      <c r="A18" s="180" t="s">
        <v>98</v>
      </c>
      <c r="B18" s="181">
        <f>'室使用料（参考）'!$Q$14</f>
        <v>0</v>
      </c>
      <c r="C18" s="182">
        <f>'室使用料（参考）'!$Q$15</f>
        <v>0</v>
      </c>
      <c r="D18" s="182">
        <f>'室使用料（参考）'!$Q$16</f>
        <v>0</v>
      </c>
      <c r="E18" s="182">
        <f>'室使用料（参考）'!$Q$17</f>
        <v>0</v>
      </c>
      <c r="F18" s="182">
        <f>'室使用料（参考）'!$Q$14+'室使用料（参考）'!$Q$17</f>
        <v>0</v>
      </c>
      <c r="G18" s="183">
        <f>'室使用料（参考）'!$Q$16+'室使用料（参考）'!$Q$17</f>
        <v>0</v>
      </c>
      <c r="H18" s="184">
        <f>'室使用料（参考）'!$Q$14</f>
        <v>0</v>
      </c>
      <c r="I18" s="182">
        <f>'室使用料（参考）'!$Q$15</f>
        <v>0</v>
      </c>
      <c r="J18" s="182">
        <f>'室使用料（参考）'!$Q$16</f>
        <v>0</v>
      </c>
      <c r="K18" s="182">
        <f>'室使用料（参考）'!$Q$17</f>
        <v>0</v>
      </c>
      <c r="L18" s="182">
        <f>'室使用料（参考）'!$Q$14+'室使用料（参考）'!$Q$17</f>
        <v>0</v>
      </c>
      <c r="M18" s="183">
        <f>'室使用料（参考）'!$Q$16+'室使用料（参考）'!$Q$17</f>
        <v>0</v>
      </c>
      <c r="N18" s="185">
        <f>'室使用料（参考）'!$Q$18*1</f>
        <v>0</v>
      </c>
      <c r="O18" s="186">
        <f>'室使用料（参考）'!$Q$18*2</f>
        <v>0</v>
      </c>
      <c r="P18" s="186">
        <f>'室使用料（参考）'!$Q$18*3</f>
        <v>0</v>
      </c>
      <c r="Q18" s="186">
        <f>'室使用料（参考）'!$Q$18*4</f>
        <v>0</v>
      </c>
      <c r="R18" s="187">
        <f>'室使用料（参考）'!$Q$18*5</f>
        <v>0</v>
      </c>
      <c r="S18" s="188">
        <f>'室使用料（参考）'!$Q$18*1</f>
        <v>0</v>
      </c>
      <c r="T18" s="186">
        <f>'室使用料（参考）'!$Q$18*2</f>
        <v>0</v>
      </c>
      <c r="U18" s="186">
        <f>'室使用料（参考）'!$Q$18*3</f>
        <v>0</v>
      </c>
      <c r="V18" s="186">
        <f>'室使用料（参考）'!$Q$18*4</f>
        <v>0</v>
      </c>
      <c r="W18" s="189">
        <f>'室使用料（参考）'!$Q$18*5</f>
        <v>0</v>
      </c>
      <c r="X18" s="197"/>
    </row>
    <row r="19" spans="1:23" ht="14.25" thickBot="1">
      <c r="A19" s="190" t="s">
        <v>96</v>
      </c>
      <c r="B19" s="191" t="str">
        <f>'室使用料（参考）'!$Q$22</f>
        <v>調理台3台は室料に含む。
水道料・ガス料は別加算。</v>
      </c>
      <c r="C19" s="192">
        <f>'室使用料（参考）'!$Q$23</f>
        <v>0</v>
      </c>
      <c r="D19" s="192">
        <f>'室使用料（参考）'!$Q$24</f>
        <v>0</v>
      </c>
      <c r="E19" s="192">
        <f>'室使用料（参考）'!$Q$25</f>
        <v>0</v>
      </c>
      <c r="F19" s="192" t="e">
        <f>'室使用料（参考）'!$Q$22+'室使用料（参考）'!$Q$25</f>
        <v>#VALUE!</v>
      </c>
      <c r="G19" s="193">
        <f>'室使用料（参考）'!$Q$24+'室使用料（参考）'!$Q$25</f>
        <v>0</v>
      </c>
      <c r="H19" s="194" t="str">
        <f>'室使用料（参考）'!$Q$22</f>
        <v>調理台3台は室料に含む。
水道料・ガス料は別加算。</v>
      </c>
      <c r="I19" s="192">
        <f>'室使用料（参考）'!$Q$23</f>
        <v>0</v>
      </c>
      <c r="J19" s="192">
        <f>'室使用料（参考）'!$Q$24</f>
        <v>0</v>
      </c>
      <c r="K19" s="192">
        <f>'室使用料（参考）'!$Q$25</f>
        <v>0</v>
      </c>
      <c r="L19" s="192" t="e">
        <f>'室使用料（参考）'!$Q$22+'室使用料（参考）'!$Q$25</f>
        <v>#VALUE!</v>
      </c>
      <c r="M19" s="193">
        <f>'室使用料（参考）'!$Q$24+'室使用料（参考）'!$Q$25</f>
        <v>0</v>
      </c>
      <c r="N19" s="195">
        <f>'室使用料（参考）'!$Q$26*1</f>
        <v>0</v>
      </c>
      <c r="O19" s="196">
        <f>'室使用料（参考）'!$Q$26*2</f>
        <v>0</v>
      </c>
      <c r="P19" s="196">
        <f>'室使用料（参考）'!$Q$26*3</f>
        <v>0</v>
      </c>
      <c r="Q19" s="196">
        <f>'室使用料（参考）'!$Q$26*4</f>
        <v>0</v>
      </c>
      <c r="R19" s="196">
        <f>'室使用料（参考）'!$Q$26*5</f>
        <v>0</v>
      </c>
      <c r="S19" s="195">
        <f>'室使用料（参考）'!$Q$26*1</f>
        <v>0</v>
      </c>
      <c r="T19" s="196">
        <f>'室使用料（参考）'!$Q$26*2</f>
        <v>0</v>
      </c>
      <c r="U19" s="196">
        <f>'室使用料（参考）'!$Q$26*3</f>
        <v>0</v>
      </c>
      <c r="V19" s="196">
        <f>'室使用料（参考）'!$Q$26*4</f>
        <v>0</v>
      </c>
      <c r="W19" s="196">
        <f>'室使用料（参考）'!$Q$26*5</f>
        <v>0</v>
      </c>
    </row>
    <row r="22" ht="13.5">
      <c r="A22" s="45" t="s">
        <v>70</v>
      </c>
    </row>
    <row r="24" ht="13.5">
      <c r="A24" t="s">
        <v>19</v>
      </c>
    </row>
    <row r="25" spans="1:3" ht="13.5">
      <c r="A25" s="42" t="s">
        <v>20</v>
      </c>
      <c r="B25" s="47">
        <v>1100</v>
      </c>
      <c r="C25" s="46"/>
    </row>
    <row r="26" spans="1:3" ht="13.5">
      <c r="A26" s="42" t="s">
        <v>35</v>
      </c>
      <c r="B26" s="47">
        <v>1300</v>
      </c>
      <c r="C26" s="46"/>
    </row>
    <row r="27" spans="1:3" ht="13.5">
      <c r="A27" s="42" t="s">
        <v>36</v>
      </c>
      <c r="B27" s="47">
        <v>110</v>
      </c>
      <c r="C27" s="46"/>
    </row>
    <row r="28" spans="1:3" ht="13.5">
      <c r="A28" s="168" t="s">
        <v>104</v>
      </c>
      <c r="B28" s="169">
        <v>2100</v>
      </c>
      <c r="C28" s="46"/>
    </row>
    <row r="29" spans="1:3" ht="13.5">
      <c r="A29" s="168" t="s">
        <v>105</v>
      </c>
      <c r="B29" s="169">
        <v>1050</v>
      </c>
      <c r="C29" s="46"/>
    </row>
    <row r="30" spans="1:3" ht="13.5">
      <c r="A30" s="42" t="s">
        <v>37</v>
      </c>
      <c r="B30" s="47">
        <v>1100</v>
      </c>
      <c r="C30" s="46"/>
    </row>
    <row r="31" spans="1:3" ht="13.5">
      <c r="A31" s="42" t="s">
        <v>38</v>
      </c>
      <c r="B31" s="47">
        <v>1100</v>
      </c>
      <c r="C31" s="46"/>
    </row>
    <row r="32" spans="1:3" ht="13.5">
      <c r="A32" s="42" t="s">
        <v>39</v>
      </c>
      <c r="B32" s="47">
        <v>1100</v>
      </c>
      <c r="C32" s="46"/>
    </row>
    <row r="33" spans="1:3" ht="13.5">
      <c r="A33" s="42" t="s">
        <v>40</v>
      </c>
      <c r="B33" s="47">
        <v>550</v>
      </c>
      <c r="C33" s="46"/>
    </row>
    <row r="34" spans="1:3" ht="13.5">
      <c r="A34" s="42" t="s">
        <v>21</v>
      </c>
      <c r="B34" s="47">
        <v>2200</v>
      </c>
      <c r="C34" s="46"/>
    </row>
    <row r="35" spans="1:3" ht="13.5">
      <c r="A35" s="42" t="s">
        <v>22</v>
      </c>
      <c r="B35" s="47">
        <v>220</v>
      </c>
      <c r="C35" s="46"/>
    </row>
    <row r="36" spans="1:3" ht="13.5">
      <c r="A36" s="42" t="s">
        <v>41</v>
      </c>
      <c r="B36" s="47">
        <v>110</v>
      </c>
      <c r="C36" s="46"/>
    </row>
    <row r="37" spans="1:3" ht="13.5">
      <c r="A37" s="42" t="s">
        <v>42</v>
      </c>
      <c r="B37" s="47">
        <v>550</v>
      </c>
      <c r="C37" s="46"/>
    </row>
    <row r="38" spans="1:3" ht="13.5">
      <c r="A38" s="168" t="s">
        <v>23</v>
      </c>
      <c r="B38" s="169">
        <v>1050</v>
      </c>
      <c r="C38" s="46"/>
    </row>
    <row r="39" spans="1:3" ht="13.5">
      <c r="A39" s="42" t="s">
        <v>24</v>
      </c>
      <c r="B39" s="47">
        <v>5500</v>
      </c>
      <c r="C39" s="46"/>
    </row>
    <row r="40" spans="1:3" ht="13.5">
      <c r="A40" s="42" t="s">
        <v>25</v>
      </c>
      <c r="B40" s="47">
        <v>11000</v>
      </c>
      <c r="C40" s="46"/>
    </row>
    <row r="41" spans="1:3" ht="13.5">
      <c r="A41" s="42" t="s">
        <v>26</v>
      </c>
      <c r="B41" s="47">
        <v>2200</v>
      </c>
      <c r="C41" s="46"/>
    </row>
    <row r="42" spans="1:3" ht="13.5">
      <c r="A42" s="42" t="s">
        <v>27</v>
      </c>
      <c r="B42" s="47">
        <v>1100</v>
      </c>
      <c r="C42" s="46"/>
    </row>
    <row r="43" spans="1:3" ht="13.5">
      <c r="A43" s="42" t="s">
        <v>28</v>
      </c>
      <c r="B43" s="49">
        <v>2200</v>
      </c>
      <c r="C43" s="46"/>
    </row>
  </sheetData>
  <sheetProtection sheet="1"/>
  <printOptions/>
  <pageMargins left="0.75" right="0.75" top="1" bottom="1" header="0.512" footer="0.51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011827</dc:creator>
  <cp:keywords/>
  <dc:description/>
  <cp:lastModifiedBy>jimu</cp:lastModifiedBy>
  <cp:lastPrinted>2020-02-03T07:19:51Z</cp:lastPrinted>
  <dcterms:created xsi:type="dcterms:W3CDTF">2007-11-14T04:16:12Z</dcterms:created>
  <dcterms:modified xsi:type="dcterms:W3CDTF">2020-02-04T07:19:15Z</dcterms:modified>
  <cp:category/>
  <cp:version/>
  <cp:contentType/>
  <cp:contentStatus/>
</cp:coreProperties>
</file>